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1"/>
  </bookViews>
  <sheets>
    <sheet name="users" sheetId="1" r:id="rId1"/>
    <sheet name="ranking_all" sheetId="3" r:id="rId2"/>
    <sheet name="stat" sheetId="2" r:id="rId3"/>
  </sheets>
  <definedNames>
    <definedName name="_xlnm._FilterDatabase" localSheetId="0" hidden="1">users!$A$1:$GX$90</definedName>
  </definedNames>
  <calcPr calcId="145621"/>
</workbook>
</file>

<file path=xl/calcChain.xml><?xml version="1.0" encoding="utf-8"?>
<calcChain xmlns="http://schemas.openxmlformats.org/spreadsheetml/2006/main">
  <c r="GW90" i="1" l="1"/>
  <c r="GV90" i="1"/>
  <c r="GU90" i="1"/>
  <c r="GT90" i="1"/>
  <c r="GX89" i="1"/>
  <c r="GX88" i="1"/>
  <c r="GX87" i="1"/>
  <c r="GX86" i="1"/>
  <c r="GX85" i="1"/>
  <c r="GX84" i="1"/>
  <c r="GX83" i="1"/>
  <c r="GX81" i="1"/>
  <c r="GX80" i="1"/>
  <c r="GX79" i="1"/>
  <c r="GX78" i="1"/>
  <c r="GX77" i="1"/>
  <c r="GX76" i="1"/>
  <c r="GX75" i="1"/>
  <c r="GX74" i="1"/>
  <c r="GX72" i="1"/>
  <c r="GX71" i="1"/>
  <c r="GX69" i="1"/>
  <c r="GX68" i="1"/>
  <c r="GX67" i="1"/>
  <c r="GX66" i="1"/>
  <c r="GX64" i="1"/>
  <c r="GX63" i="1"/>
  <c r="GX62" i="1"/>
  <c r="GX61" i="1"/>
  <c r="GX60" i="1"/>
  <c r="GX59" i="1"/>
  <c r="GX58" i="1"/>
  <c r="GX57" i="1"/>
  <c r="GX55" i="1"/>
  <c r="GX54" i="1"/>
  <c r="GX53" i="1"/>
  <c r="GX51" i="1"/>
  <c r="GX50" i="1"/>
  <c r="GX49" i="1"/>
  <c r="GX48" i="1"/>
  <c r="GX46" i="1"/>
  <c r="GX45" i="1"/>
  <c r="GX44" i="1"/>
  <c r="GX43" i="1"/>
  <c r="GX42" i="1"/>
  <c r="GX41" i="1"/>
  <c r="GX40" i="1"/>
  <c r="GX39" i="1"/>
  <c r="GX38" i="1"/>
  <c r="GX37" i="1"/>
  <c r="GX35" i="1"/>
  <c r="GX34" i="1"/>
  <c r="GX33" i="1"/>
  <c r="GX32" i="1"/>
  <c r="GX31" i="1"/>
  <c r="GX30" i="1"/>
  <c r="GX29" i="1"/>
  <c r="GX28" i="1"/>
  <c r="GX26" i="1"/>
  <c r="GX25" i="1"/>
  <c r="GX24" i="1"/>
  <c r="GX22" i="1"/>
  <c r="GX21" i="1"/>
  <c r="GX20" i="1"/>
  <c r="GX19" i="1"/>
  <c r="GX18" i="1"/>
  <c r="GX16" i="1"/>
  <c r="GX15" i="1"/>
  <c r="GX14" i="1"/>
  <c r="GX13" i="1"/>
  <c r="GX12" i="1"/>
  <c r="GX10" i="1"/>
  <c r="GX9" i="1"/>
  <c r="GX8" i="1"/>
  <c r="GX7" i="1"/>
  <c r="GX6" i="1"/>
  <c r="GX5" i="1"/>
  <c r="GX4" i="1"/>
  <c r="GX3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2" i="2"/>
  <c r="A18" i="2"/>
  <c r="A3" i="2"/>
  <c r="A12" i="2"/>
  <c r="A17" i="2"/>
  <c r="A8" i="2"/>
  <c r="A15" i="2"/>
  <c r="A72" i="2"/>
  <c r="A65" i="2"/>
  <c r="A49" i="2"/>
  <c r="A4" i="2"/>
  <c r="A46" i="2"/>
  <c r="A48" i="2"/>
  <c r="A33" i="2"/>
  <c r="A52" i="2"/>
  <c r="A56" i="2"/>
  <c r="A42" i="2"/>
  <c r="A40" i="2"/>
  <c r="A21" i="2"/>
  <c r="A9" i="2"/>
  <c r="A13" i="2"/>
  <c r="A73" i="2"/>
  <c r="A61" i="2"/>
  <c r="A27" i="2"/>
  <c r="A11" i="2"/>
  <c r="A54" i="2"/>
  <c r="A23" i="2"/>
  <c r="A7" i="2"/>
  <c r="A28" i="2"/>
  <c r="A50" i="2"/>
  <c r="A76" i="2"/>
  <c r="A75" i="2"/>
  <c r="A47" i="2"/>
  <c r="A74" i="2"/>
  <c r="A36" i="2"/>
  <c r="A55" i="2"/>
  <c r="A63" i="2"/>
  <c r="A59" i="2"/>
  <c r="A44" i="2"/>
  <c r="A34" i="2"/>
  <c r="A25" i="2"/>
  <c r="A26" i="2"/>
  <c r="A38" i="2"/>
  <c r="A6" i="2"/>
  <c r="A39" i="2"/>
  <c r="A35" i="2"/>
  <c r="A68" i="2"/>
  <c r="A41" i="2"/>
  <c r="A45" i="2"/>
  <c r="A32" i="2"/>
  <c r="A67" i="2"/>
  <c r="A20" i="2"/>
  <c r="A19" i="2"/>
  <c r="A71" i="2"/>
  <c r="A37" i="2"/>
  <c r="A10" i="2"/>
  <c r="A57" i="2"/>
  <c r="A24" i="2"/>
  <c r="A31" i="2"/>
  <c r="A70" i="2"/>
  <c r="A43" i="2"/>
  <c r="A64" i="2"/>
  <c r="A66" i="2"/>
  <c r="A53" i="2"/>
  <c r="A60" i="2"/>
  <c r="A69" i="2"/>
  <c r="A5" i="2"/>
  <c r="A14" i="2"/>
  <c r="A58" i="2"/>
  <c r="A22" i="2"/>
  <c r="A16" i="2"/>
  <c r="A29" i="2"/>
  <c r="A51" i="2"/>
  <c r="A30" i="2"/>
  <c r="GI90" i="1" l="1"/>
  <c r="GH90" i="1"/>
  <c r="B62" i="2"/>
  <c r="B18" i="2"/>
  <c r="B3" i="2"/>
  <c r="B12" i="2"/>
  <c r="B17" i="2"/>
  <c r="B8" i="2"/>
  <c r="B15" i="2"/>
  <c r="B72" i="2"/>
  <c r="B65" i="2"/>
  <c r="B49" i="2"/>
  <c r="B4" i="2"/>
  <c r="B46" i="2"/>
  <c r="B48" i="2"/>
  <c r="B33" i="2"/>
  <c r="B52" i="2"/>
  <c r="B56" i="2"/>
  <c r="B42" i="2"/>
  <c r="B40" i="2"/>
  <c r="B21" i="2"/>
  <c r="B9" i="2"/>
  <c r="B13" i="2"/>
  <c r="B73" i="2"/>
  <c r="B61" i="2"/>
  <c r="B27" i="2"/>
  <c r="B11" i="2"/>
  <c r="B54" i="2"/>
  <c r="B23" i="2"/>
  <c r="B7" i="2"/>
  <c r="B28" i="2"/>
  <c r="B50" i="2"/>
  <c r="B76" i="2"/>
  <c r="B75" i="2"/>
  <c r="B47" i="2"/>
  <c r="B74" i="2"/>
  <c r="B36" i="2"/>
  <c r="B55" i="2"/>
  <c r="B63" i="2"/>
  <c r="B59" i="2"/>
  <c r="B44" i="2"/>
  <c r="B34" i="2"/>
  <c r="B25" i="2"/>
  <c r="B26" i="2"/>
  <c r="B38" i="2"/>
  <c r="B6" i="2"/>
  <c r="B39" i="2"/>
  <c r="B35" i="2"/>
  <c r="B68" i="2"/>
  <c r="B41" i="2"/>
  <c r="B45" i="2"/>
  <c r="B32" i="2"/>
  <c r="B2" i="2"/>
  <c r="B67" i="2"/>
  <c r="B20" i="2"/>
  <c r="B19" i="2"/>
  <c r="B71" i="2"/>
  <c r="B37" i="2"/>
  <c r="B10" i="2"/>
  <c r="B57" i="2"/>
  <c r="B24" i="2"/>
  <c r="B31" i="2"/>
  <c r="B70" i="2"/>
  <c r="B43" i="2"/>
  <c r="B64" i="2"/>
  <c r="B66" i="2"/>
  <c r="B53" i="2"/>
  <c r="B60" i="2"/>
  <c r="B69" i="2"/>
  <c r="B5" i="2"/>
  <c r="B14" i="2"/>
  <c r="B58" i="2"/>
  <c r="B22" i="2"/>
  <c r="B16" i="2"/>
  <c r="B29" i="2"/>
  <c r="B51" i="2"/>
  <c r="B30" i="2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GX90" i="1" l="1"/>
  <c r="B77" i="2"/>
</calcChain>
</file>

<file path=xl/sharedStrings.xml><?xml version="1.0" encoding="utf-8"?>
<sst xmlns="http://schemas.openxmlformats.org/spreadsheetml/2006/main" count="219" uniqueCount="216">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</sst>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00FF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5"/>
            <c:invertIfNegative val="0"/>
            <c:bubble3D val="0"/>
            <c:spPr>
              <a:solidFill>
                <a:srgbClr val="CC00FF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00FF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00FF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00FF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00FF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Рябина 9</c:v>
                </c:pt>
                <c:pt idx="6">
                  <c:v>Рябинушка 5</c:v>
                </c:pt>
                <c:pt idx="7">
                  <c:v>Казачка 16</c:v>
                </c:pt>
                <c:pt idx="8">
                  <c:v>Лирика 13</c:v>
                </c:pt>
                <c:pt idx="9">
                  <c:v>Рябина 20</c:v>
                </c:pt>
                <c:pt idx="10">
                  <c:v>Рябинушка 10</c:v>
                </c:pt>
                <c:pt idx="11">
                  <c:v>Казачка 7</c:v>
                </c:pt>
                <c:pt idx="12">
                  <c:v>Небесный 30</c:v>
                </c:pt>
                <c:pt idx="13">
                  <c:v>Рябинушка 0</c:v>
                </c:pt>
                <c:pt idx="14">
                  <c:v>Небесный 14</c:v>
                </c:pt>
                <c:pt idx="15">
                  <c:v>Рябинушка 7</c:v>
                </c:pt>
                <c:pt idx="16">
                  <c:v>Рябинушка 15</c:v>
                </c:pt>
                <c:pt idx="17">
                  <c:v>Лунный свет 3</c:v>
                </c:pt>
                <c:pt idx="18">
                  <c:v>Лунный свет 7</c:v>
                </c:pt>
                <c:pt idx="19">
                  <c:v>Казачка 17</c:v>
                </c:pt>
                <c:pt idx="20">
                  <c:v>Небесный 17</c:v>
                </c:pt>
                <c:pt idx="21">
                  <c:v>Рябина 18</c:v>
                </c:pt>
                <c:pt idx="22">
                  <c:v>Сиреневый туман 18</c:v>
                </c:pt>
                <c:pt idx="23">
                  <c:v>Боярыня 21</c:v>
                </c:pt>
                <c:pt idx="24">
                  <c:v>Боярыня 20</c:v>
                </c:pt>
                <c:pt idx="25">
                  <c:v>Рябина 21</c:v>
                </c:pt>
                <c:pt idx="26">
                  <c:v>Рябина 7</c:v>
                </c:pt>
                <c:pt idx="27">
                  <c:v>Небесный 13</c:v>
                </c:pt>
                <c:pt idx="28">
                  <c:v>Небесный 9</c:v>
                </c:pt>
                <c:pt idx="29">
                  <c:v>Сиреневый туман 17</c:v>
                </c:pt>
                <c:pt idx="30">
                  <c:v>Лунный свет 18</c:v>
                </c:pt>
                <c:pt idx="31">
                  <c:v>Караван 2</c:v>
                </c:pt>
                <c:pt idx="32">
                  <c:v>Боярыня 22</c:v>
                </c:pt>
                <c:pt idx="33">
                  <c:v>Боярыня 10</c:v>
                </c:pt>
                <c:pt idx="34">
                  <c:v>Посадский 10</c:v>
                </c:pt>
                <c:pt idx="35">
                  <c:v>Лирика 18</c:v>
                </c:pt>
                <c:pt idx="36">
                  <c:v>Боярыня 19</c:v>
                </c:pt>
                <c:pt idx="37">
                  <c:v>Боярыня 12</c:v>
                </c:pt>
                <c:pt idx="38">
                  <c:v>Казачка 19</c:v>
                </c:pt>
                <c:pt idx="39">
                  <c:v>Лунный свет 20</c:v>
                </c:pt>
                <c:pt idx="40">
                  <c:v>Летние фантазии 3</c:v>
                </c:pt>
                <c:pt idx="41">
                  <c:v>Сиреневый туман 7</c:v>
                </c:pt>
                <c:pt idx="42">
                  <c:v>Боярыня 23</c:v>
                </c:pt>
                <c:pt idx="43">
                  <c:v>Лунный свет 19</c:v>
                </c:pt>
                <c:pt idx="44">
                  <c:v>Караван 7</c:v>
                </c:pt>
                <c:pt idx="45">
                  <c:v>Посадский 18</c:v>
                </c:pt>
                <c:pt idx="46">
                  <c:v>Караван 5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Небесный 10</c:v>
                </c:pt>
                <c:pt idx="50">
                  <c:v>Караван 0</c:v>
                </c:pt>
                <c:pt idx="51">
                  <c:v>Русские сезоны 17</c:v>
                </c:pt>
                <c:pt idx="52">
                  <c:v>Рябина 19</c:v>
                </c:pt>
                <c:pt idx="53">
                  <c:v>Посадский 7</c:v>
                </c:pt>
                <c:pt idx="54">
                  <c:v>Летние фантазии 18</c:v>
                </c:pt>
                <c:pt idx="55">
                  <c:v>Сиреневый туман 19</c:v>
                </c:pt>
                <c:pt idx="56">
                  <c:v>Небесный 18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Рябинушка 18</c:v>
                </c:pt>
                <c:pt idx="61">
                  <c:v>Боярыня 25</c:v>
                </c:pt>
                <c:pt idx="62">
                  <c:v>Русские сезоны 19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Лунный свет 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11</c:v>
                </c:pt>
                <c:pt idx="23">
                  <c:v>12</c:v>
                </c:pt>
                <c:pt idx="24">
                  <c:v>13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16</c:v>
                </c:pt>
                <c:pt idx="33">
                  <c:v>16</c:v>
                </c:pt>
                <c:pt idx="34">
                  <c:v>17</c:v>
                </c:pt>
                <c:pt idx="35">
                  <c:v>18</c:v>
                </c:pt>
                <c:pt idx="36">
                  <c:v>18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22</c:v>
                </c:pt>
                <c:pt idx="43">
                  <c:v>22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25</c:v>
                </c:pt>
                <c:pt idx="48">
                  <c:v>26</c:v>
                </c:pt>
                <c:pt idx="49">
                  <c:v>26</c:v>
                </c:pt>
                <c:pt idx="50">
                  <c:v>26</c:v>
                </c:pt>
                <c:pt idx="51">
                  <c:v>27</c:v>
                </c:pt>
                <c:pt idx="52">
                  <c:v>28</c:v>
                </c:pt>
                <c:pt idx="53">
                  <c:v>29</c:v>
                </c:pt>
                <c:pt idx="54">
                  <c:v>31</c:v>
                </c:pt>
                <c:pt idx="55">
                  <c:v>32</c:v>
                </c:pt>
                <c:pt idx="56">
                  <c:v>32</c:v>
                </c:pt>
                <c:pt idx="57">
                  <c:v>33</c:v>
                </c:pt>
                <c:pt idx="58">
                  <c:v>36</c:v>
                </c:pt>
                <c:pt idx="59">
                  <c:v>37</c:v>
                </c:pt>
                <c:pt idx="60">
                  <c:v>38</c:v>
                </c:pt>
                <c:pt idx="61">
                  <c:v>40</c:v>
                </c:pt>
                <c:pt idx="62">
                  <c:v>40</c:v>
                </c:pt>
                <c:pt idx="63">
                  <c:v>41</c:v>
                </c:pt>
                <c:pt idx="64">
                  <c:v>44</c:v>
                </c:pt>
                <c:pt idx="65">
                  <c:v>46</c:v>
                </c:pt>
                <c:pt idx="66">
                  <c:v>47</c:v>
                </c:pt>
                <c:pt idx="67">
                  <c:v>50</c:v>
                </c:pt>
                <c:pt idx="68">
                  <c:v>53</c:v>
                </c:pt>
                <c:pt idx="69">
                  <c:v>60</c:v>
                </c:pt>
                <c:pt idx="70">
                  <c:v>69</c:v>
                </c:pt>
                <c:pt idx="71">
                  <c:v>73</c:v>
                </c:pt>
                <c:pt idx="72">
                  <c:v>79</c:v>
                </c:pt>
                <c:pt idx="73">
                  <c:v>82</c:v>
                </c:pt>
                <c:pt idx="74">
                  <c:v>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20859136"/>
        <c:axId val="63366272"/>
      </c:barChart>
      <c:catAx>
        <c:axId val="120859136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366272"/>
        <c:crosses val="autoZero"/>
        <c:auto val="1"/>
        <c:lblAlgn val="ctr"/>
        <c:lblOffset val="100"/>
        <c:tickLblSkip val="1"/>
        <c:noMultiLvlLbl val="0"/>
      </c:catAx>
      <c:valAx>
        <c:axId val="63366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2085913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X90"/>
  <sheetViews>
    <sheetView workbookViewId="0">
      <pane xSplit="1" ySplit="1" topLeftCell="GS2" activePane="bottomRight" state="frozen"/>
      <selection pane="topRight" activeCell="B1" sqref="B1"/>
      <selection pane="bottomLeft" activeCell="A2" sqref="A2"/>
      <selection pane="bottomRight" activeCell="GX3" sqref="GX3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206" max="206" width="9.140625" style="3"/>
  </cols>
  <sheetData>
    <row r="1" spans="1:206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3" t="s">
        <v>118</v>
      </c>
    </row>
    <row r="2" spans="1:206" x14ac:dyDescent="0.3">
      <c r="A2" s="3" t="s">
        <v>0</v>
      </c>
    </row>
    <row r="3" spans="1:206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GX3" s="3">
        <f>SUM(C3:GW3)</f>
        <v>14</v>
      </c>
    </row>
    <row r="4" spans="1:206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GX4" s="3">
        <f>SUM(C4:GW4)</f>
        <v>26</v>
      </c>
    </row>
    <row r="5" spans="1:206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GX5" s="3">
        <f>SUM(C5:GW5)</f>
        <v>14</v>
      </c>
    </row>
    <row r="6" spans="1:206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GX6" s="3">
        <f>SUM(C6:GW6)</f>
        <v>8</v>
      </c>
    </row>
    <row r="7" spans="1:206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GX7" s="3">
        <f>SUM(C7:GW7)</f>
        <v>10</v>
      </c>
    </row>
    <row r="8" spans="1:206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GX8" s="3">
        <f>SUM(C8:GW8)</f>
        <v>32</v>
      </c>
    </row>
    <row r="9" spans="1:206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GX9" s="3">
        <f>SUM(C9:GW9)</f>
        <v>8</v>
      </c>
    </row>
    <row r="10" spans="1:206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GX10" s="3">
        <f>SUM(C10:GW10)</f>
        <v>4</v>
      </c>
    </row>
    <row r="11" spans="1:206" x14ac:dyDescent="0.3">
      <c r="A11" s="3" t="s">
        <v>1</v>
      </c>
    </row>
    <row r="12" spans="1:206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P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 s="3">
        <f>SUM(C12:GW12)</f>
        <v>50</v>
      </c>
    </row>
    <row r="13" spans="1:206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GX13" s="3">
        <f>SUM(C13:GW13)</f>
        <v>36</v>
      </c>
    </row>
    <row r="14" spans="1:206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GX14" s="3">
        <f>SUM(C14:GW14)</f>
        <v>27</v>
      </c>
    </row>
    <row r="15" spans="1:206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X15" s="3">
        <f>SUM(C15:GW15)</f>
        <v>44</v>
      </c>
    </row>
    <row r="16" spans="1:206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GX16" s="3">
        <f>SUM(C16:GW16)</f>
        <v>40</v>
      </c>
    </row>
    <row r="17" spans="1:206" x14ac:dyDescent="0.3">
      <c r="A17" s="3" t="s">
        <v>2</v>
      </c>
    </row>
    <row r="18" spans="1:206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GX18" s="3">
        <f>SUM(C18:GW18)</f>
        <v>20</v>
      </c>
    </row>
    <row r="19" spans="1:206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P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GX19" s="3">
        <f>SUM(C19:GW19)</f>
        <v>53</v>
      </c>
    </row>
    <row r="20" spans="1:206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GX20" s="3">
        <f>SUM(C20:GW20)</f>
        <v>15</v>
      </c>
    </row>
    <row r="21" spans="1:206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X21" s="3">
        <f>SUM(C21:GW21)</f>
        <v>11</v>
      </c>
    </row>
    <row r="22" spans="1:206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GX22" s="3">
        <f>SUM(C22:GW22)</f>
        <v>32</v>
      </c>
    </row>
    <row r="23" spans="1:206" x14ac:dyDescent="0.3">
      <c r="A23" s="3" t="s">
        <v>3</v>
      </c>
    </row>
    <row r="24" spans="1:206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GX24" s="3">
        <f>SUM(C24:GW24)</f>
        <v>6</v>
      </c>
    </row>
    <row r="25" spans="1:206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GX25" s="3">
        <f>SUM(C25:GW25)</f>
        <v>18</v>
      </c>
    </row>
    <row r="26" spans="1:206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R26">
        <v>1</v>
      </c>
      <c r="GW26">
        <v>1</v>
      </c>
      <c r="GX26" s="3">
        <f>SUM(C26:GW26)</f>
        <v>60</v>
      </c>
    </row>
    <row r="27" spans="1:206" x14ac:dyDescent="0.3">
      <c r="A27" s="3" t="s">
        <v>4</v>
      </c>
    </row>
    <row r="28" spans="1:206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GX28" s="3">
        <f>SUM(C28:GW28)</f>
        <v>9</v>
      </c>
    </row>
    <row r="29" spans="1:206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GX29" s="3">
        <f>SUM(C29:GW29)</f>
        <v>9</v>
      </c>
    </row>
    <row r="30" spans="1:206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P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O30">
        <v>1</v>
      </c>
      <c r="GR30">
        <v>1</v>
      </c>
      <c r="GX30" s="3">
        <f>SUM(C30:GW30)</f>
        <v>46</v>
      </c>
    </row>
    <row r="31" spans="1:206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GX31" s="3">
        <f>SUM(C31:GW31)</f>
        <v>2</v>
      </c>
    </row>
    <row r="32" spans="1:206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GX32" s="3">
        <f>SUM(C32:GW32)</f>
        <v>15</v>
      </c>
    </row>
    <row r="33" spans="1:206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P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GO33">
        <v>1</v>
      </c>
      <c r="GX33" s="3">
        <f>SUM(C33:GW33)</f>
        <v>22</v>
      </c>
    </row>
    <row r="34" spans="1:206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GX34" s="3">
        <f>SUM(C34:GW34)</f>
        <v>20</v>
      </c>
    </row>
    <row r="35" spans="1:206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GX35" s="3">
        <f>SUM(C35:GW35)</f>
        <v>47</v>
      </c>
    </row>
    <row r="36" spans="1:206" x14ac:dyDescent="0.3">
      <c r="A36" s="3" t="s">
        <v>5</v>
      </c>
    </row>
    <row r="37" spans="1:206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GX37" s="3">
        <f>SUM(C37:GW37)</f>
        <v>16</v>
      </c>
    </row>
    <row r="38" spans="1:206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GX38" s="3">
        <f>SUM(C38:GW38)</f>
        <v>18</v>
      </c>
    </row>
    <row r="39" spans="1:206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GX39" s="3">
        <f>SUM(C39:GW39)</f>
        <v>4</v>
      </c>
    </row>
    <row r="40" spans="1:206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GX40" s="3">
        <f>SUM(C40:GW40)</f>
        <v>18</v>
      </c>
    </row>
    <row r="41" spans="1:206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GX41" s="3">
        <f>SUM(C41:GW41)</f>
        <v>13</v>
      </c>
    </row>
    <row r="42" spans="1:206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GX42" s="3">
        <f>SUM(C42:GW42)</f>
        <v>12</v>
      </c>
    </row>
    <row r="43" spans="1:206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X43" s="3">
        <f>SUM(C43:GW43)</f>
        <v>16</v>
      </c>
    </row>
    <row r="44" spans="1:206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GX44" s="3">
        <f>SUM(C44:GW44)</f>
        <v>22</v>
      </c>
    </row>
    <row r="45" spans="1:206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GX45" s="3">
        <f>SUM(C45:GW45)</f>
        <v>33</v>
      </c>
    </row>
    <row r="46" spans="1:206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GX46" s="3">
        <f>SUM(C46:GW46)</f>
        <v>40</v>
      </c>
    </row>
    <row r="47" spans="1:206" x14ac:dyDescent="0.3">
      <c r="A47" s="3" t="s">
        <v>6</v>
      </c>
    </row>
    <row r="48" spans="1:206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R48">
        <v>1</v>
      </c>
      <c r="GX48" s="3">
        <f>SUM(C48:GW48)</f>
        <v>29</v>
      </c>
    </row>
    <row r="49" spans="1:206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GX49" s="3">
        <f>SUM(C49:GW49)</f>
        <v>17</v>
      </c>
    </row>
    <row r="50" spans="1:206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X50" s="3">
        <f>SUM(C50:GW50)</f>
        <v>79</v>
      </c>
    </row>
    <row r="51" spans="1:206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DP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GX51" s="3">
        <f>SUM(C51:GW51)</f>
        <v>23</v>
      </c>
    </row>
    <row r="52" spans="1:206" x14ac:dyDescent="0.3">
      <c r="A52" s="3" t="s">
        <v>7</v>
      </c>
    </row>
    <row r="53" spans="1:206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X53" s="3">
        <f>SUM(C53:GW53)</f>
        <v>82</v>
      </c>
    </row>
    <row r="54" spans="1:206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X54" s="3">
        <f>SUM(C54:GW54)</f>
        <v>89</v>
      </c>
    </row>
    <row r="55" spans="1:206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GX55" s="3">
        <f>SUM(C55:GW55)</f>
        <v>26</v>
      </c>
    </row>
    <row r="56" spans="1:206" x14ac:dyDescent="0.3">
      <c r="A56" s="3" t="s">
        <v>8</v>
      </c>
    </row>
    <row r="57" spans="1:206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GX57" s="3">
        <f>SUM(C57:GW57)</f>
        <v>14</v>
      </c>
    </row>
    <row r="58" spans="1:206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GX58" s="3">
        <f>SUM(C58:GW58)</f>
        <v>4</v>
      </c>
    </row>
    <row r="59" spans="1:206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GX59" s="3">
        <f>SUM(C59:GW59)</f>
        <v>11</v>
      </c>
    </row>
    <row r="60" spans="1:206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GX60" s="3">
        <f>SUM(C60:GW60)</f>
        <v>28</v>
      </c>
    </row>
    <row r="61" spans="1:206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GX61" s="3">
        <f>SUM(C61:GW61)</f>
        <v>6</v>
      </c>
    </row>
    <row r="62" spans="1:206" x14ac:dyDescent="0.3">
      <c r="A62" s="3">
        <v>21</v>
      </c>
      <c r="B62" s="1" t="str">
        <f t="shared" si="8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GX62" s="3">
        <f>SUM(C62:GW62)</f>
        <v>14</v>
      </c>
    </row>
    <row r="63" spans="1:206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GX63" s="3">
        <f>SUM(C63:GW63)</f>
        <v>37</v>
      </c>
    </row>
    <row r="64" spans="1:206" x14ac:dyDescent="0.3">
      <c r="A64" s="3">
        <v>27</v>
      </c>
      <c r="B64" s="1" t="str">
        <f t="shared" si="8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R64">
        <v>1</v>
      </c>
      <c r="GT64">
        <v>1</v>
      </c>
      <c r="GW64">
        <v>1</v>
      </c>
      <c r="GX64" s="3">
        <f>SUM(C64:GW64)</f>
        <v>73</v>
      </c>
    </row>
    <row r="65" spans="1:206" x14ac:dyDescent="0.3">
      <c r="A65" s="3" t="s">
        <v>9</v>
      </c>
    </row>
    <row r="66" spans="1:206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GX66" s="3">
        <f>SUM(C66:GW66)</f>
        <v>7</v>
      </c>
    </row>
    <row r="67" spans="1:206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GX67" s="3">
        <f>SUM(C67:GW67)</f>
        <v>5</v>
      </c>
    </row>
    <row r="68" spans="1:206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GX68" s="3">
        <f>SUM(C68:GW68)</f>
        <v>9</v>
      </c>
    </row>
    <row r="69" spans="1:206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Q69">
        <v>1</v>
      </c>
      <c r="GX69" s="3">
        <f>SUM(C69:GW69)</f>
        <v>19</v>
      </c>
    </row>
    <row r="70" spans="1:206" x14ac:dyDescent="0.3">
      <c r="A70" s="3" t="s">
        <v>10</v>
      </c>
    </row>
    <row r="71" spans="1:206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GX71" s="3">
        <f>SUM(C71:GW71)</f>
        <v>20</v>
      </c>
    </row>
    <row r="72" spans="1:206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GX72" s="3">
        <f>SUM(C72:GW72)</f>
        <v>31</v>
      </c>
    </row>
    <row r="73" spans="1:206" x14ac:dyDescent="0.3">
      <c r="A73" s="3" t="s">
        <v>11</v>
      </c>
    </row>
    <row r="74" spans="1:206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GO74">
        <v>1</v>
      </c>
      <c r="GX74" s="3">
        <f>SUM(C74:GW74)</f>
        <v>26</v>
      </c>
    </row>
    <row r="75" spans="1:206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GX75" s="3">
        <f>SUM(C75:GW75)</f>
        <v>15</v>
      </c>
    </row>
    <row r="76" spans="1:206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GX76" s="3">
        <f>SUM(C76:GW76)</f>
        <v>23</v>
      </c>
    </row>
    <row r="77" spans="1:206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X77" s="3">
        <f>SUM(C77:GW77)</f>
        <v>23</v>
      </c>
    </row>
    <row r="78" spans="1:206" x14ac:dyDescent="0.3">
      <c r="A78" s="3">
        <v>9</v>
      </c>
      <c r="B78" s="1" t="str">
        <f t="shared" si="10"/>
        <v>Караван 9</v>
      </c>
      <c r="O78">
        <v>1</v>
      </c>
      <c r="ET78">
        <v>1</v>
      </c>
      <c r="GX78" s="3">
        <f>SUM(C78:GW78)</f>
        <v>2</v>
      </c>
    </row>
    <row r="79" spans="1:206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O79">
        <v>1</v>
      </c>
      <c r="GX79" s="3">
        <f>SUM(C79:GW79)</f>
        <v>25</v>
      </c>
    </row>
    <row r="80" spans="1:206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GX80" s="3">
        <f>SUM(C80:GW80)</f>
        <v>41</v>
      </c>
    </row>
    <row r="81" spans="1:206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X81" s="3">
        <f>SUM(C81:GW81)</f>
        <v>69</v>
      </c>
    </row>
    <row r="82" spans="1:206" x14ac:dyDescent="0.3">
      <c r="A82" s="3" t="s">
        <v>12</v>
      </c>
    </row>
    <row r="83" spans="1:206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GX83" s="3">
        <f>SUM(C83:GW83)</f>
        <v>8</v>
      </c>
    </row>
    <row r="84" spans="1:206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GX84" s="3">
        <f>SUM(C84:GW84)</f>
        <v>4</v>
      </c>
    </row>
    <row r="85" spans="1:206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GX85" s="3">
        <f>SUM(C85:GW85)</f>
        <v>8</v>
      </c>
    </row>
    <row r="86" spans="1:206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GX86" s="3">
        <f>SUM(C86:GW86)</f>
        <v>6</v>
      </c>
    </row>
    <row r="87" spans="1:206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GX87" s="3">
        <f>SUM(C87:GW87)</f>
        <v>2</v>
      </c>
    </row>
    <row r="88" spans="1:206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GX88" s="3">
        <f>SUM(C88:GW88)</f>
        <v>8</v>
      </c>
    </row>
    <row r="89" spans="1:206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GX89" s="3">
        <f>SUM(C89:GW89)</f>
        <v>38</v>
      </c>
    </row>
    <row r="90" spans="1:206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7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4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6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32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6</v>
      </c>
      <c r="CZ90" s="1">
        <f t="shared" si="13"/>
        <v>5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11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4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GW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7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3">
        <f>SUM(C90:GW90)</f>
        <v>1811</v>
      </c>
    </row>
  </sheetData>
  <autoFilter ref="A1:GX90"/>
  <conditionalFormatting sqref="GX2:GX89">
    <cfRule type="top10" dxfId="0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CONCATENATE(users!$A$56," ",users!A58)</f>
        <v>Рябина 9</v>
      </c>
      <c r="B7">
        <f>HLOOKUP($B$1,users!$1:$89,58,0)</f>
        <v>4</v>
      </c>
    </row>
    <row r="8" spans="1:2" x14ac:dyDescent="0.25">
      <c r="A8" t="str">
        <f>CONCATENATE(users!$A$82," ",users!A84)</f>
        <v>Рябинушка 5</v>
      </c>
      <c r="B8">
        <f>HLOOKUP($B$1,users!$1:$89,84,0)</f>
        <v>4</v>
      </c>
    </row>
    <row r="9" spans="1:2" x14ac:dyDescent="0.25">
      <c r="A9" t="str">
        <f>CONCATENATE(users!$A$65," ",users!A67)</f>
        <v>Казачка 16</v>
      </c>
      <c r="B9">
        <f>HLOOKUP($B$1,users!$1:$89,67,0)</f>
        <v>5</v>
      </c>
    </row>
    <row r="10" spans="1:2" x14ac:dyDescent="0.25">
      <c r="A10" t="str">
        <f>CONCATENATE(users!$A$23," ",users!A24)</f>
        <v>Лирика 13</v>
      </c>
      <c r="B10">
        <f>HLOOKUP($B$1,users!$1:$89,24,0)</f>
        <v>6</v>
      </c>
    </row>
    <row r="11" spans="1:2" x14ac:dyDescent="0.25">
      <c r="A11" t="str">
        <f>CONCATENATE(users!$A$56," ",users!A61)</f>
        <v>Рябина 20</v>
      </c>
      <c r="B11">
        <f>HLOOKUP($B$1,users!$1:$89,61,0)</f>
        <v>6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6</v>
      </c>
    </row>
    <row r="13" spans="1:2" x14ac:dyDescent="0.25">
      <c r="A13" t="str">
        <f>CONCATENATE(users!$A$65," ",users!A66)</f>
        <v>Казачка 7</v>
      </c>
      <c r="B13">
        <f>HLOOKUP($B$1,users!$1:$89,66,0)</f>
        <v>7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",users!A83)</f>
        <v>Рябинушка 0</v>
      </c>
      <c r="B15">
        <f>HLOOKUP($B$1,users!$1:$89,83,0)</f>
        <v>8</v>
      </c>
    </row>
    <row r="16" spans="1:2" x14ac:dyDescent="0.25">
      <c r="A16" t="str">
        <f>CONCATENATE(users!$A$2," ",users!A6)</f>
        <v>Небесный 14</v>
      </c>
      <c r="B16">
        <f>HLOOKUP($B$1,users!$1:$89,6,0)</f>
        <v>8</v>
      </c>
    </row>
    <row r="17" spans="1:2" x14ac:dyDescent="0.25">
      <c r="A17" t="str">
        <f>CONCATENATE(users!$A$82," ",users!A85)</f>
        <v>Рябинушка 7</v>
      </c>
      <c r="B17">
        <f>HLOOKUP($B$1,users!$1:$89,85,0)</f>
        <v>8</v>
      </c>
    </row>
    <row r="18" spans="1:2" x14ac:dyDescent="0.25">
      <c r="A18" t="str">
        <f>CONCATENATE(users!$A$82," ",users!A88)</f>
        <v>Рябинушка 15</v>
      </c>
      <c r="B18">
        <f>HLOOKUP($B$1,users!$1:$89,88,0)</f>
        <v>8</v>
      </c>
    </row>
    <row r="19" spans="1:2" x14ac:dyDescent="0.25">
      <c r="A19" t="str">
        <f>CONCATENATE(users!$A$27," ",users!A28)</f>
        <v>Лунный свет 3</v>
      </c>
      <c r="B19">
        <f>HLOOKUP($B$1,users!$1:$89,28,0)</f>
        <v>9</v>
      </c>
    </row>
    <row r="20" spans="1:2" x14ac:dyDescent="0.25">
      <c r="A20" t="str">
        <f>CONCATENATE(users!$A$27," ",users!A29)</f>
        <v>Лунный свет 7</v>
      </c>
      <c r="B20">
        <f>HLOOKUP($B$1,users!$1:$89,29,0)</f>
        <v>9</v>
      </c>
    </row>
    <row r="21" spans="1:2" x14ac:dyDescent="0.25">
      <c r="A21" t="str">
        <f>CONCATENATE(users!$A$65," ",users!A68)</f>
        <v>Казачка 17</v>
      </c>
      <c r="B21">
        <f>HLOOKUP($B$1,users!$1:$89,68,0)</f>
        <v>9</v>
      </c>
    </row>
    <row r="22" spans="1:2" x14ac:dyDescent="0.25">
      <c r="A22" t="str">
        <f>CONCATENATE(users!$A$2," ",users!A7)</f>
        <v>Небесный 17</v>
      </c>
      <c r="B22">
        <f>HLOOKUP($B$1,users!$1:$89,7,0)</f>
        <v>10</v>
      </c>
    </row>
    <row r="23" spans="1:2" x14ac:dyDescent="0.25">
      <c r="A23" t="str">
        <f>CONCATENATE(users!$A$56," ",users!A59)</f>
        <v>Рябина 18</v>
      </c>
      <c r="B23">
        <f>HLOOKUP($B$1,users!$1:$89,59,0)</f>
        <v>11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11</v>
      </c>
    </row>
    <row r="25" spans="1:2" x14ac:dyDescent="0.25">
      <c r="A25" t="str">
        <f>CONCATENATE(users!$A$36," ",users!A42)</f>
        <v>Боярыня 21</v>
      </c>
      <c r="B25">
        <f>HLOOKUP($B$1,users!$1:$89,42,0)</f>
        <v>12</v>
      </c>
    </row>
    <row r="26" spans="1:2" x14ac:dyDescent="0.25">
      <c r="A26" t="str">
        <f>CONCATENATE(users!$A$36," ",users!A41)</f>
        <v>Боярыня 20</v>
      </c>
      <c r="B26">
        <f>HLOOKUP($B$1,users!$1:$89,41,0)</f>
        <v>13</v>
      </c>
    </row>
    <row r="27" spans="1:2" x14ac:dyDescent="0.25">
      <c r="A27" t="str">
        <f>CONCATENATE(users!$A$56," ",users!A62)</f>
        <v>Рябина 21</v>
      </c>
      <c r="B27">
        <f>HLOOKUP($B$1,users!$1:$89,62,0)</f>
        <v>14</v>
      </c>
    </row>
    <row r="28" spans="1:2" x14ac:dyDescent="0.25">
      <c r="A28" t="str">
        <f>CONCATENATE(users!$A$56," ",users!A57)</f>
        <v>Рябина 7</v>
      </c>
      <c r="B28">
        <f>HLOOKUP($B$1,users!$1:$89,57,0)</f>
        <v>14</v>
      </c>
    </row>
    <row r="29" spans="1:2" x14ac:dyDescent="0.25">
      <c r="A29" t="str">
        <f>CONCATENATE(users!$A$2," ",users!A5)</f>
        <v>Небесный 13</v>
      </c>
      <c r="B29">
        <f>HLOOKUP($B$1,users!$1:$89,5,0)</f>
        <v>14</v>
      </c>
    </row>
    <row r="30" spans="1:2" x14ac:dyDescent="0.25">
      <c r="A30" t="str">
        <f>CONCATENATE(users!$A$2," ",users!A3)</f>
        <v>Небесный 9</v>
      </c>
      <c r="B30">
        <f>HLOOKUP($B$1,users!$1:$89,3,0)</f>
        <v>14</v>
      </c>
    </row>
    <row r="31" spans="1:2" x14ac:dyDescent="0.25">
      <c r="A31" t="str">
        <f>CONCATENATE(users!$A$17," ",users!A20)</f>
        <v>Сиреневый туман 17</v>
      </c>
      <c r="B31">
        <f>HLOOKUP($B$1,users!$1:$89,20,0)</f>
        <v>15</v>
      </c>
    </row>
    <row r="32" spans="1:2" x14ac:dyDescent="0.25">
      <c r="A32" t="str">
        <f>CONCATENATE(users!$A$27," ",users!A32)</f>
        <v>Лунный свет 18</v>
      </c>
      <c r="B32">
        <f>HLOOKUP($B$1,users!$1:$89,32,0)</f>
        <v>15</v>
      </c>
    </row>
    <row r="33" spans="1:2" x14ac:dyDescent="0.25">
      <c r="A33" t="str">
        <f>CONCATENATE(users!$A$73," ",users!A75)</f>
        <v>Караван 2</v>
      </c>
      <c r="B33">
        <f>HLOOKUP($B$1,users!$1:$89,75,0)</f>
        <v>15</v>
      </c>
    </row>
    <row r="34" spans="1:2" x14ac:dyDescent="0.25">
      <c r="A34" t="str">
        <f>CONCATENATE(users!$A$36," ",users!A43)</f>
        <v>Боярыня 22</v>
      </c>
      <c r="B34">
        <f>HLOOKUP($B$1,users!$1:$89,43,0)</f>
        <v>16</v>
      </c>
    </row>
    <row r="35" spans="1:2" x14ac:dyDescent="0.25">
      <c r="A35" t="str">
        <f>CONCATENATE(users!$A$36," ",users!A37)</f>
        <v>Боярыня 10</v>
      </c>
      <c r="B35">
        <f>HLOOKUP($B$1,users!$1:$89,37,0)</f>
        <v>16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17</v>
      </c>
    </row>
    <row r="37" spans="1:2" x14ac:dyDescent="0.25">
      <c r="A37" t="str">
        <f>CONCATENATE(users!$A$23," ",users!A25)</f>
        <v>Лирика 18</v>
      </c>
      <c r="B37">
        <f>HLOOKUP($B$1,users!$1:$89,25,0)</f>
        <v>18</v>
      </c>
    </row>
    <row r="38" spans="1:2" x14ac:dyDescent="0.25">
      <c r="A38" t="str">
        <f>CONCATENATE(users!$A$36," ",users!A40)</f>
        <v>Боярыня 19</v>
      </c>
      <c r="B38">
        <f>HLOOKUP($B$1,users!$1:$89,40,0)</f>
        <v>18</v>
      </c>
    </row>
    <row r="39" spans="1:2" x14ac:dyDescent="0.25">
      <c r="A39" t="str">
        <f>CONCATENATE(users!$A$36," ",users!A38)</f>
        <v>Боярыня 12</v>
      </c>
      <c r="B39">
        <f>HLOOKUP($B$1,users!$1:$89,38,0)</f>
        <v>18</v>
      </c>
    </row>
    <row r="40" spans="1:2" x14ac:dyDescent="0.25">
      <c r="A40" t="str">
        <f>CONCATENATE(users!$A$65," ",users!A69)</f>
        <v>Казачка 19</v>
      </c>
      <c r="B40">
        <f>HLOOKUP($B$1,users!$1:$89,69,0)</f>
        <v>19</v>
      </c>
    </row>
    <row r="41" spans="1:2" x14ac:dyDescent="0.25">
      <c r="A41" t="str">
        <f>CONCATENATE(users!$A$27," ",users!A34)</f>
        <v>Лунный свет 20</v>
      </c>
      <c r="B41">
        <f>HLOOKUP($B$1,users!$1:$89,34,0)</f>
        <v>20</v>
      </c>
    </row>
    <row r="42" spans="1:2" x14ac:dyDescent="0.25">
      <c r="A42" t="str">
        <f>CONCATENATE(users!$A$70," ",users!A71)</f>
        <v>Летние фантазии 3</v>
      </c>
      <c r="B42">
        <f>HLOOKUP($B$1,users!$1:$89,71,0)</f>
        <v>20</v>
      </c>
    </row>
    <row r="43" spans="1:2" x14ac:dyDescent="0.25">
      <c r="A43" t="str">
        <f>CONCATENATE(users!$A$17," ",users!A18)</f>
        <v>Сиреневый туман 7</v>
      </c>
      <c r="B43">
        <f>HLOOKUP($B$1,users!$1:$89,18,0)</f>
        <v>20</v>
      </c>
    </row>
    <row r="44" spans="1:2" x14ac:dyDescent="0.25">
      <c r="A44" t="str">
        <f>CONCATENATE(users!$A$36," ",users!A44)</f>
        <v>Боярыня 23</v>
      </c>
      <c r="B44">
        <f>HLOOKUP($B$1,users!$1:$89,44,0)</f>
        <v>22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22</v>
      </c>
    </row>
    <row r="46" spans="1:2" x14ac:dyDescent="0.25">
      <c r="A46" t="str">
        <f>CONCATENATE(users!$A$73," ",users!A77)</f>
        <v>Караван 7</v>
      </c>
      <c r="B46">
        <f>HLOOKUP($B$1,users!$1:$89,77,0)</f>
        <v>23</v>
      </c>
    </row>
    <row r="47" spans="1:2" x14ac:dyDescent="0.25">
      <c r="A47" t="str">
        <f>CONCATENATE(users!$A$47," ",users!A51)</f>
        <v>Посадский 18</v>
      </c>
      <c r="B47">
        <f>HLOOKUP($B$1,users!$1:$89,51,0)</f>
        <v>23</v>
      </c>
    </row>
    <row r="48" spans="1:2" x14ac:dyDescent="0.25">
      <c r="A48" t="str">
        <f>CONCATENATE(users!$A$73," ",users!A76)</f>
        <v>Караван 5</v>
      </c>
      <c r="B48">
        <f>HLOOKUP($B$1,users!$1:$89,76,0)</f>
        <v>23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25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26</v>
      </c>
    </row>
    <row r="51" spans="1:2" x14ac:dyDescent="0.25">
      <c r="A51" t="str">
        <f>CONCATENATE(users!$A$2," ",users!A4)</f>
        <v>Небесный 10</v>
      </c>
      <c r="B51">
        <f>HLOOKUP($B$1,users!$1:$89,4,0)</f>
        <v>26</v>
      </c>
    </row>
    <row r="52" spans="1:2" x14ac:dyDescent="0.25">
      <c r="A52" t="str">
        <f>CONCATENATE(users!$A$73," ",users!A74)</f>
        <v>Караван 0</v>
      </c>
      <c r="B52">
        <f>HLOOKUP($B$1,users!$1:$89,74,0)</f>
        <v>26</v>
      </c>
    </row>
    <row r="53" spans="1:2" x14ac:dyDescent="0.25">
      <c r="A53" t="str">
        <f>CONCATENATE(users!$A$11," ",users!A14)</f>
        <v>Русские сезоны 17</v>
      </c>
      <c r="B53">
        <f>HLOOKUP($B$1,users!$1:$89,14,0)</f>
        <v>27</v>
      </c>
    </row>
    <row r="54" spans="1:2" x14ac:dyDescent="0.25">
      <c r="A54" t="str">
        <f>CONCATENATE(users!$A$56," ",users!A60)</f>
        <v>Рябина 19</v>
      </c>
      <c r="B54">
        <f>HLOOKUP($B$1,users!$1:$89,60,0)</f>
        <v>28</v>
      </c>
    </row>
    <row r="55" spans="1:2" x14ac:dyDescent="0.25">
      <c r="A55" t="str">
        <f>CONCATENATE(users!$A$47," ",users!A48)</f>
        <v>Посадский 7</v>
      </c>
      <c r="B55">
        <f>HLOOKUP($B$1,users!$1:$89,48,0)</f>
        <v>29</v>
      </c>
    </row>
    <row r="56" spans="1:2" x14ac:dyDescent="0.25">
      <c r="A56" t="str">
        <f>CONCATENATE(users!$A$70," ",users!A72)</f>
        <v>Летние фантазии 18</v>
      </c>
      <c r="B56">
        <f>HLOOKUP($B$1,users!$1:$89,72,0)</f>
        <v>31</v>
      </c>
    </row>
    <row r="57" spans="1:2" x14ac:dyDescent="0.25">
      <c r="A57" t="str">
        <f>CONCATENATE(users!$A$17," ",users!A22)</f>
        <v>Сиреневый туман 19</v>
      </c>
      <c r="B57">
        <f>HLOOKUP($B$1,users!$1:$89,22,0)</f>
        <v>32</v>
      </c>
    </row>
    <row r="58" spans="1:2" x14ac:dyDescent="0.25">
      <c r="A58" t="str">
        <f>CONCATENATE(users!$A$2," ",users!A8)</f>
        <v>Небесный 18</v>
      </c>
      <c r="B58">
        <f>HLOOKUP($B$1,users!$1:$89,8,0)</f>
        <v>32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33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36</v>
      </c>
    </row>
    <row r="61" spans="1:2" x14ac:dyDescent="0.25">
      <c r="A61" t="str">
        <f>CONCATENATE(users!$A$56," ",users!A63)</f>
        <v>Рябина 22</v>
      </c>
      <c r="B61">
        <f>HLOOKUP($B$1,users!$1:$89,63,0)</f>
        <v>37</v>
      </c>
    </row>
    <row r="62" spans="1:2" x14ac:dyDescent="0.25">
      <c r="A62" t="str">
        <f>CONCATENATE(users!$A$82," ",users!A89)</f>
        <v>Рябинушка 18</v>
      </c>
      <c r="B62">
        <f>HLOOKUP($B$1,users!$1:$89,89,0)</f>
        <v>38</v>
      </c>
    </row>
    <row r="63" spans="1:2" x14ac:dyDescent="0.25">
      <c r="A63" t="str">
        <f>CONCATENATE(users!$A$36," ",users!A46)</f>
        <v>Боярыня 25</v>
      </c>
      <c r="B63">
        <f>HLOOKUP($B$1,users!$1:$89,46,0)</f>
        <v>40</v>
      </c>
    </row>
    <row r="64" spans="1:2" x14ac:dyDescent="0.25">
      <c r="A64" t="str">
        <f>CONCATENATE(users!$A$11," ",users!A16)</f>
        <v>Русские сезоны 19</v>
      </c>
      <c r="B64">
        <f>HLOOKUP($B$1,users!$1:$89,16,0)</f>
        <v>40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41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44</v>
      </c>
    </row>
    <row r="67" spans="1:2" x14ac:dyDescent="0.25">
      <c r="A67" t="str">
        <f>CONCATENATE(users!$A$27," ",users!A30)</f>
        <v>Лунный свет 8</v>
      </c>
      <c r="B67">
        <f>HLOOKUP($B$1,users!$1:$89,30,0)</f>
        <v>46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47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50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53</v>
      </c>
    </row>
    <row r="71" spans="1:2" x14ac:dyDescent="0.25">
      <c r="A71" t="str">
        <f>CONCATENATE(users!$A$23," ",users!A26)</f>
        <v>Лирика 19</v>
      </c>
      <c r="B71">
        <f>HLOOKUP($B$1,users!$1:$89,26,0)</f>
        <v>60</v>
      </c>
    </row>
    <row r="72" spans="1:2" x14ac:dyDescent="0.25">
      <c r="A72" t="str">
        <f>CONCATENATE(users!$A$73," ",users!A81)</f>
        <v>Караван 30</v>
      </c>
      <c r="B72">
        <f>HLOOKUP($B$1,users!$1:$89,81,0)</f>
        <v>69</v>
      </c>
    </row>
    <row r="73" spans="1:2" x14ac:dyDescent="0.25">
      <c r="A73" t="str">
        <f>CONCATENATE(users!$A$56," ",users!A64)</f>
        <v>Рябина 27</v>
      </c>
      <c r="B73">
        <f>HLOOKUP($B$1,users!$1:$89,64,0)</f>
        <v>73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79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82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89</v>
      </c>
    </row>
    <row r="77" spans="1:2" x14ac:dyDescent="0.25">
      <c r="B77" s="1">
        <f>SUM(B2:B76)</f>
        <v>1811</v>
      </c>
    </row>
  </sheetData>
  <sortState ref="A2:B76">
    <sortCondition ref="B2:B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users</vt:lpstr>
      <vt:lpstr>stat</vt:lpstr>
      <vt:lpstr>ranking_all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2018-03-29T16:15:01Z</dcterms:modified>
</cp:coreProperties>
</file>