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3"/>
  </bookViews>
  <sheets>
    <sheet name="users" sheetId="1" r:id="rId1"/>
    <sheet name="ranking_all" sheetId="3" r:id="rId2"/>
    <sheet name="stat" sheetId="2" r:id="rId3"/>
    <sheet name="ranking_TOP" sheetId="4" r:id="rId4"/>
  </sheets>
  <definedNames>
    <definedName name="_xlnm._FilterDatabase" localSheetId="0" hidden="1">users!$A$1:$HB$90</definedName>
  </definedNames>
  <calcPr calcId="145621"/>
</workbook>
</file>

<file path=xl/calcChain.xml><?xml version="1.0" encoding="utf-8"?>
<calcChain xmlns="http://schemas.openxmlformats.org/spreadsheetml/2006/main">
  <c r="HA90" i="1" l="1"/>
  <c r="HB90" i="1"/>
  <c r="HB89" i="1"/>
  <c r="HB88" i="1"/>
  <c r="HB87" i="1"/>
  <c r="HB86" i="1"/>
  <c r="HB85" i="1"/>
  <c r="HB84" i="1"/>
  <c r="HB83" i="1"/>
  <c r="HB81" i="1"/>
  <c r="HB80" i="1"/>
  <c r="HB79" i="1"/>
  <c r="HB78" i="1"/>
  <c r="HB77" i="1"/>
  <c r="HB76" i="1"/>
  <c r="HB75" i="1"/>
  <c r="HB74" i="1"/>
  <c r="HB72" i="1"/>
  <c r="HB71" i="1"/>
  <c r="HB69" i="1"/>
  <c r="HB68" i="1"/>
  <c r="HB67" i="1"/>
  <c r="HB66" i="1"/>
  <c r="HB64" i="1"/>
  <c r="HB63" i="1"/>
  <c r="HB62" i="1"/>
  <c r="HB61" i="1"/>
  <c r="HB60" i="1"/>
  <c r="HB59" i="1"/>
  <c r="HB58" i="1"/>
  <c r="HB57" i="1"/>
  <c r="HB55" i="1"/>
  <c r="HB54" i="1"/>
  <c r="HB53" i="1"/>
  <c r="HB51" i="1"/>
  <c r="HB49" i="1"/>
  <c r="HB48" i="1"/>
  <c r="HB46" i="1"/>
  <c r="HB45" i="1"/>
  <c r="HB44" i="1"/>
  <c r="HB43" i="1"/>
  <c r="HB42" i="1"/>
  <c r="HB41" i="1"/>
  <c r="HB40" i="1"/>
  <c r="HB39" i="1"/>
  <c r="HB38" i="1"/>
  <c r="HB37" i="1"/>
  <c r="HB35" i="1"/>
  <c r="HB34" i="1"/>
  <c r="HB33" i="1"/>
  <c r="HB32" i="1"/>
  <c r="HB31" i="1"/>
  <c r="HB30" i="1"/>
  <c r="HB29" i="1"/>
  <c r="HB28" i="1"/>
  <c r="HB26" i="1"/>
  <c r="HB25" i="1"/>
  <c r="HB24" i="1"/>
  <c r="HB22" i="1"/>
  <c r="HB21" i="1"/>
  <c r="HB20" i="1"/>
  <c r="HB19" i="1"/>
  <c r="HB18" i="1"/>
  <c r="HB16" i="1"/>
  <c r="HB15" i="1"/>
  <c r="HB14" i="1"/>
  <c r="HB13" i="1"/>
  <c r="HB12" i="1"/>
  <c r="HB10" i="1"/>
  <c r="HB9" i="1"/>
  <c r="HB8" i="1"/>
  <c r="HB7" i="1"/>
  <c r="HB6" i="1"/>
  <c r="HB5" i="1"/>
  <c r="HB4" i="1"/>
  <c r="HB3" i="1"/>
  <c r="HB50" i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2" i="2"/>
  <c r="A18" i="2"/>
  <c r="A3" i="2"/>
  <c r="A12" i="2"/>
  <c r="A17" i="2"/>
  <c r="A8" i="2"/>
  <c r="A15" i="2"/>
  <c r="A72" i="2"/>
  <c r="A65" i="2"/>
  <c r="A49" i="2"/>
  <c r="A4" i="2"/>
  <c r="A48" i="2"/>
  <c r="A47" i="2"/>
  <c r="A33" i="2"/>
  <c r="A50" i="2"/>
  <c r="A56" i="2"/>
  <c r="A41" i="2"/>
  <c r="A44" i="2"/>
  <c r="A21" i="2"/>
  <c r="A9" i="2"/>
  <c r="A13" i="2"/>
  <c r="A73" i="2"/>
  <c r="A61" i="2"/>
  <c r="A27" i="2"/>
  <c r="A11" i="2"/>
  <c r="A54" i="2"/>
  <c r="A23" i="2"/>
  <c r="A7" i="2"/>
  <c r="A28" i="2"/>
  <c r="A51" i="2"/>
  <c r="A76" i="2"/>
  <c r="A75" i="2"/>
  <c r="A46" i="2"/>
  <c r="A74" i="2"/>
  <c r="A36" i="2"/>
  <c r="A55" i="2"/>
  <c r="A64" i="2"/>
  <c r="A59" i="2"/>
  <c r="A45" i="2"/>
  <c r="A35" i="2"/>
  <c r="A24" i="2"/>
  <c r="A26" i="2"/>
  <c r="A38" i="2"/>
  <c r="A6" i="2"/>
  <c r="A39" i="2"/>
  <c r="A34" i="2"/>
  <c r="A68" i="2"/>
  <c r="A40" i="2"/>
  <c r="A43" i="2"/>
  <c r="A32" i="2"/>
  <c r="A67" i="2"/>
  <c r="A20" i="2"/>
  <c r="A19" i="2"/>
  <c r="A71" i="2"/>
  <c r="A37" i="2"/>
  <c r="A10" i="2"/>
  <c r="A57" i="2"/>
  <c r="A25" i="2"/>
  <c r="A31" i="2"/>
  <c r="A70" i="2"/>
  <c r="A42" i="2"/>
  <c r="A63" i="2"/>
  <c r="A66" i="2"/>
  <c r="A53" i="2"/>
  <c r="A60" i="2"/>
  <c r="A69" i="2"/>
  <c r="A5" i="2"/>
  <c r="A14" i="2"/>
  <c r="A58" i="2"/>
  <c r="A22" i="2"/>
  <c r="A16" i="2"/>
  <c r="A29" i="2"/>
  <c r="A52" i="2"/>
  <c r="A30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3" i="2"/>
  <c r="B38" i="2"/>
  <c r="B63" i="2"/>
  <c r="B72" i="2"/>
  <c r="B27" i="2"/>
  <c r="B37" i="2"/>
  <c r="B17" i="2"/>
  <c r="B64" i="2"/>
  <c r="B14" i="2"/>
  <c r="B33" i="2"/>
  <c r="B51" i="2"/>
  <c r="B34" i="2"/>
  <c r="B42" i="2"/>
  <c r="B12" i="2"/>
  <c r="B67" i="2"/>
  <c r="B41" i="2"/>
  <c r="B43" i="2"/>
  <c r="B50" i="2"/>
  <c r="B76" i="2"/>
  <c r="B68" i="2"/>
  <c r="B69" i="2"/>
  <c r="B48" i="2"/>
  <c r="B75" i="2"/>
  <c r="B31" i="2"/>
  <c r="B47" i="2"/>
  <c r="B39" i="2"/>
  <c r="B18" i="2"/>
  <c r="B44" i="2"/>
  <c r="B74" i="2"/>
  <c r="B32" i="2"/>
  <c r="B60" i="2"/>
  <c r="B7" i="2"/>
  <c r="B66" i="2"/>
  <c r="B11" i="2"/>
  <c r="B10" i="2"/>
  <c r="B21" i="2"/>
  <c r="B36" i="2"/>
  <c r="B71" i="2"/>
  <c r="B22" i="2"/>
  <c r="B56" i="2"/>
  <c r="B35" i="2"/>
  <c r="B5" i="2"/>
  <c r="B13" i="2"/>
  <c r="B20" i="2"/>
  <c r="B8" i="2"/>
  <c r="B73" i="2"/>
  <c r="B59" i="2"/>
  <c r="B19" i="2"/>
  <c r="B58" i="2"/>
  <c r="B55" i="2"/>
  <c r="B62" i="2"/>
  <c r="B46" i="2"/>
  <c r="B53" i="2"/>
  <c r="B15" i="2"/>
  <c r="B61" i="2"/>
  <c r="B45" i="2"/>
  <c r="B25" i="2"/>
  <c r="B30" i="2"/>
  <c r="B9" i="2"/>
  <c r="B40" i="2"/>
  <c r="B16" i="2"/>
  <c r="B28" i="2"/>
  <c r="B70" i="2"/>
  <c r="B49" i="2"/>
  <c r="B54" i="2"/>
  <c r="B26" i="2"/>
  <c r="B57" i="2"/>
  <c r="B52" i="2"/>
  <c r="B6" i="2"/>
  <c r="B65" i="2"/>
  <c r="B24" i="2"/>
  <c r="B29" i="2"/>
  <c r="B2" i="2"/>
  <c r="B3" i="2"/>
  <c r="B77" i="2" l="1"/>
</calcChain>
</file>

<file path=xl/sharedStrings.xml><?xml version="1.0" encoding="utf-8"?>
<sst xmlns="http://schemas.openxmlformats.org/spreadsheetml/2006/main" count="223" uniqueCount="220">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</sst>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7DB1"/>
      <color rgb="FFCC3399"/>
      <color rgb="FFFF7C80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4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Боярыня 18</c:v>
                </c:pt>
                <c:pt idx="5">
                  <c:v>Рябина 9</c:v>
                </c:pt>
                <c:pt idx="6">
                  <c:v>Рябинушка 5</c:v>
                </c:pt>
                <c:pt idx="7">
                  <c:v>Казачка 16</c:v>
                </c:pt>
                <c:pt idx="8">
                  <c:v>Лирика 13</c:v>
                </c:pt>
                <c:pt idx="9">
                  <c:v>Рябина 20</c:v>
                </c:pt>
                <c:pt idx="10">
                  <c:v>Рябинушка 10</c:v>
                </c:pt>
                <c:pt idx="11">
                  <c:v>Казачка 7</c:v>
                </c:pt>
                <c:pt idx="12">
                  <c:v>Небесный 30</c:v>
                </c:pt>
                <c:pt idx="13">
                  <c:v>Рябинушка 0</c:v>
                </c:pt>
                <c:pt idx="14">
                  <c:v>Небесный 14</c:v>
                </c:pt>
                <c:pt idx="15">
                  <c:v>Рябинушка 7</c:v>
                </c:pt>
                <c:pt idx="16">
                  <c:v>Рябинушка 15</c:v>
                </c:pt>
                <c:pt idx="17">
                  <c:v>Лунный свет 3</c:v>
                </c:pt>
                <c:pt idx="18">
                  <c:v>Лунный свет 7</c:v>
                </c:pt>
                <c:pt idx="19">
                  <c:v>Казачка 17</c:v>
                </c:pt>
                <c:pt idx="20">
                  <c:v>Небесный 17</c:v>
                </c:pt>
                <c:pt idx="21">
                  <c:v>Рябина 18</c:v>
                </c:pt>
                <c:pt idx="22">
                  <c:v>Боярыня 21</c:v>
                </c:pt>
                <c:pt idx="23">
                  <c:v>Сиреневый туман 18</c:v>
                </c:pt>
                <c:pt idx="24">
                  <c:v>Боярыня 20</c:v>
                </c:pt>
                <c:pt idx="25">
                  <c:v>Рябина 21</c:v>
                </c:pt>
                <c:pt idx="26">
                  <c:v>Рябина 7</c:v>
                </c:pt>
                <c:pt idx="27">
                  <c:v>Небесный 13</c:v>
                </c:pt>
                <c:pt idx="28">
                  <c:v>Небесный 9</c:v>
                </c:pt>
                <c:pt idx="29">
                  <c:v>Сиреневый туман 17</c:v>
                </c:pt>
                <c:pt idx="30">
                  <c:v>Лунный свет 18</c:v>
                </c:pt>
                <c:pt idx="31">
                  <c:v>Караван 2</c:v>
                </c:pt>
                <c:pt idx="32">
                  <c:v>Боярыня 10</c:v>
                </c:pt>
                <c:pt idx="33">
                  <c:v>Боярыня 22</c:v>
                </c:pt>
                <c:pt idx="34">
                  <c:v>Посадский 10</c:v>
                </c:pt>
                <c:pt idx="35">
                  <c:v>Лирика 18</c:v>
                </c:pt>
                <c:pt idx="36">
                  <c:v>Боярыня 19</c:v>
                </c:pt>
                <c:pt idx="37">
                  <c:v>Боярыня 12</c:v>
                </c:pt>
                <c:pt idx="38">
                  <c:v>Лунный свет 20</c:v>
                </c:pt>
                <c:pt idx="39">
                  <c:v>Летние фантазии 3</c:v>
                </c:pt>
                <c:pt idx="40">
                  <c:v>Сиреневый туман 7</c:v>
                </c:pt>
                <c:pt idx="41">
                  <c:v>Лунный свет 19</c:v>
                </c:pt>
                <c:pt idx="42">
                  <c:v>Казачка 19</c:v>
                </c:pt>
                <c:pt idx="43">
                  <c:v>Боярыня 23</c:v>
                </c:pt>
                <c:pt idx="44">
                  <c:v>Посадский 18</c:v>
                </c:pt>
                <c:pt idx="45">
                  <c:v>Караван 5</c:v>
                </c:pt>
                <c:pt idx="46">
                  <c:v>Караван 7</c:v>
                </c:pt>
                <c:pt idx="47">
                  <c:v>Караван 10</c:v>
                </c:pt>
                <c:pt idx="48">
                  <c:v>Караван 0</c:v>
                </c:pt>
                <c:pt idx="49">
                  <c:v>Печатный пряник 20</c:v>
                </c:pt>
                <c:pt idx="50">
                  <c:v>Небесный 10</c:v>
                </c:pt>
                <c:pt idx="51">
                  <c:v>Русские сезоны 17</c:v>
                </c:pt>
                <c:pt idx="52">
                  <c:v>Рябина 19</c:v>
                </c:pt>
                <c:pt idx="53">
                  <c:v>Посадский 7</c:v>
                </c:pt>
                <c:pt idx="54">
                  <c:v>Летние фантазии 18</c:v>
                </c:pt>
                <c:pt idx="55">
                  <c:v>Сиреневый туман 19</c:v>
                </c:pt>
                <c:pt idx="56">
                  <c:v>Небесный 18</c:v>
                </c:pt>
                <c:pt idx="57">
                  <c:v>Боярыня 24</c:v>
                </c:pt>
                <c:pt idx="58">
                  <c:v>Русские сезоны 16</c:v>
                </c:pt>
                <c:pt idx="59">
                  <c:v>Рябина 22</c:v>
                </c:pt>
                <c:pt idx="60">
                  <c:v>Рябинушка 18</c:v>
                </c:pt>
                <c:pt idx="61">
                  <c:v>Русские сезоны 19</c:v>
                </c:pt>
                <c:pt idx="62">
                  <c:v>Боярыня 25</c:v>
                </c:pt>
                <c:pt idx="63">
                  <c:v>Караван 14</c:v>
                </c:pt>
                <c:pt idx="64">
                  <c:v>Русские сезоны 18</c:v>
                </c:pt>
                <c:pt idx="65">
                  <c:v>Лунный свет 8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  <c:pt idx="24">
                  <c:v>13</c:v>
                </c:pt>
                <c:pt idx="25">
                  <c:v>14</c:v>
                </c:pt>
                <c:pt idx="26">
                  <c:v>14</c:v>
                </c:pt>
                <c:pt idx="27">
                  <c:v>14</c:v>
                </c:pt>
                <c:pt idx="28">
                  <c:v>14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16</c:v>
                </c:pt>
                <c:pt idx="33">
                  <c:v>17</c:v>
                </c:pt>
                <c:pt idx="34">
                  <c:v>17</c:v>
                </c:pt>
                <c:pt idx="35">
                  <c:v>18</c:v>
                </c:pt>
                <c:pt idx="36">
                  <c:v>18</c:v>
                </c:pt>
                <c:pt idx="37">
                  <c:v>18</c:v>
                </c:pt>
                <c:pt idx="38">
                  <c:v>20</c:v>
                </c:pt>
                <c:pt idx="39">
                  <c:v>20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22</c:v>
                </c:pt>
                <c:pt idx="44">
                  <c:v>23</c:v>
                </c:pt>
                <c:pt idx="45">
                  <c:v>23</c:v>
                </c:pt>
                <c:pt idx="46">
                  <c:v>24</c:v>
                </c:pt>
                <c:pt idx="47">
                  <c:v>25</c:v>
                </c:pt>
                <c:pt idx="48">
                  <c:v>25</c:v>
                </c:pt>
                <c:pt idx="49">
                  <c:v>26</c:v>
                </c:pt>
                <c:pt idx="50">
                  <c:v>26</c:v>
                </c:pt>
                <c:pt idx="51">
                  <c:v>27</c:v>
                </c:pt>
                <c:pt idx="52">
                  <c:v>28</c:v>
                </c:pt>
                <c:pt idx="53">
                  <c:v>31</c:v>
                </c:pt>
                <c:pt idx="54">
                  <c:v>31</c:v>
                </c:pt>
                <c:pt idx="55">
                  <c:v>32</c:v>
                </c:pt>
                <c:pt idx="56">
                  <c:v>32</c:v>
                </c:pt>
                <c:pt idx="57">
                  <c:v>33</c:v>
                </c:pt>
                <c:pt idx="58">
                  <c:v>36</c:v>
                </c:pt>
                <c:pt idx="59">
                  <c:v>37</c:v>
                </c:pt>
                <c:pt idx="60">
                  <c:v>38</c:v>
                </c:pt>
                <c:pt idx="61">
                  <c:v>40</c:v>
                </c:pt>
                <c:pt idx="62">
                  <c:v>41</c:v>
                </c:pt>
                <c:pt idx="63">
                  <c:v>41</c:v>
                </c:pt>
                <c:pt idx="64">
                  <c:v>45</c:v>
                </c:pt>
                <c:pt idx="65">
                  <c:v>45</c:v>
                </c:pt>
                <c:pt idx="66">
                  <c:v>47</c:v>
                </c:pt>
                <c:pt idx="67">
                  <c:v>51</c:v>
                </c:pt>
                <c:pt idx="68">
                  <c:v>53</c:v>
                </c:pt>
                <c:pt idx="69">
                  <c:v>61</c:v>
                </c:pt>
                <c:pt idx="70">
                  <c:v>70</c:v>
                </c:pt>
                <c:pt idx="71">
                  <c:v>74</c:v>
                </c:pt>
                <c:pt idx="72">
                  <c:v>81</c:v>
                </c:pt>
                <c:pt idx="73">
                  <c:v>83</c:v>
                </c:pt>
                <c:pt idx="74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27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28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29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0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1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4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5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6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stat!$A$40:$A$76</c:f>
              <c:strCache>
                <c:ptCount val="37"/>
                <c:pt idx="0">
                  <c:v>Лунный свет 20</c:v>
                </c:pt>
                <c:pt idx="1">
                  <c:v>Летние фантазии 3</c:v>
                </c:pt>
                <c:pt idx="2">
                  <c:v>Сиреневый туман 7</c:v>
                </c:pt>
                <c:pt idx="3">
                  <c:v>Лунный свет 19</c:v>
                </c:pt>
                <c:pt idx="4">
                  <c:v>Казачка 19</c:v>
                </c:pt>
                <c:pt idx="5">
                  <c:v>Боярыня 23</c:v>
                </c:pt>
                <c:pt idx="6">
                  <c:v>Посадский 18</c:v>
                </c:pt>
                <c:pt idx="7">
                  <c:v>Караван 5</c:v>
                </c:pt>
                <c:pt idx="8">
                  <c:v>Караван 7</c:v>
                </c:pt>
                <c:pt idx="9">
                  <c:v>Караван 10</c:v>
                </c:pt>
                <c:pt idx="10">
                  <c:v>Караван 0</c:v>
                </c:pt>
                <c:pt idx="11">
                  <c:v>Печатный пряник 20</c:v>
                </c:pt>
                <c:pt idx="12">
                  <c:v>Небесный 10</c:v>
                </c:pt>
                <c:pt idx="13">
                  <c:v>Русские сезоны 17</c:v>
                </c:pt>
                <c:pt idx="14">
                  <c:v>Рябина 19</c:v>
                </c:pt>
                <c:pt idx="15">
                  <c:v>Посадский 7</c:v>
                </c:pt>
                <c:pt idx="16">
                  <c:v>Летние фантазии 18</c:v>
                </c:pt>
                <c:pt idx="17">
                  <c:v>Сиреневый туман 19</c:v>
                </c:pt>
                <c:pt idx="18">
                  <c:v>Небесный 18</c:v>
                </c:pt>
                <c:pt idx="19">
                  <c:v>Боярыня 24</c:v>
                </c:pt>
                <c:pt idx="20">
                  <c:v>Русские сезоны 16</c:v>
                </c:pt>
                <c:pt idx="21">
                  <c:v>Рябина 22</c:v>
                </c:pt>
                <c:pt idx="22">
                  <c:v>Рябинушка 18</c:v>
                </c:pt>
                <c:pt idx="23">
                  <c:v>Русские сезоны 19</c:v>
                </c:pt>
                <c:pt idx="24">
                  <c:v>Боярыня 25</c:v>
                </c:pt>
                <c:pt idx="25">
                  <c:v>Караван 14</c:v>
                </c:pt>
                <c:pt idx="26">
                  <c:v>Русские сезоны 18</c:v>
                </c:pt>
                <c:pt idx="27">
                  <c:v>Лунный свет 8</c:v>
                </c:pt>
                <c:pt idx="28">
                  <c:v>Лунный свет 21</c:v>
                </c:pt>
                <c:pt idx="29">
                  <c:v>Русские сезоны 14</c:v>
                </c:pt>
                <c:pt idx="30">
                  <c:v>Сиреневый туман 14</c:v>
                </c:pt>
                <c:pt idx="31">
                  <c:v>Лирика 19</c:v>
                </c:pt>
                <c:pt idx="32">
                  <c:v>Караван 30</c:v>
                </c:pt>
                <c:pt idx="33">
                  <c:v>Рябина 27</c:v>
                </c:pt>
                <c:pt idx="34">
                  <c:v>Посадский 14</c:v>
                </c:pt>
                <c:pt idx="35">
                  <c:v>Печатный пряник 18</c:v>
                </c:pt>
                <c:pt idx="36">
                  <c:v>Печатный пряник 19</c:v>
                </c:pt>
              </c:strCache>
            </c:strRef>
          </c:cat>
          <c:val>
            <c:numRef>
              <c:f>stat!$B$40:$B$76</c:f>
              <c:numCache>
                <c:formatCode>General</c:formatCode>
                <c:ptCount val="37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21</c:v>
                </c:pt>
                <c:pt idx="4">
                  <c:v>22</c:v>
                </c:pt>
                <c:pt idx="5">
                  <c:v>22</c:v>
                </c:pt>
                <c:pt idx="6">
                  <c:v>23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25</c:v>
                </c:pt>
                <c:pt idx="11">
                  <c:v>26</c:v>
                </c:pt>
                <c:pt idx="12">
                  <c:v>26</c:v>
                </c:pt>
                <c:pt idx="13">
                  <c:v>27</c:v>
                </c:pt>
                <c:pt idx="14">
                  <c:v>28</c:v>
                </c:pt>
                <c:pt idx="15">
                  <c:v>31</c:v>
                </c:pt>
                <c:pt idx="16">
                  <c:v>31</c:v>
                </c:pt>
                <c:pt idx="17">
                  <c:v>32</c:v>
                </c:pt>
                <c:pt idx="18">
                  <c:v>32</c:v>
                </c:pt>
                <c:pt idx="19">
                  <c:v>33</c:v>
                </c:pt>
                <c:pt idx="20">
                  <c:v>36</c:v>
                </c:pt>
                <c:pt idx="21">
                  <c:v>37</c:v>
                </c:pt>
                <c:pt idx="22">
                  <c:v>38</c:v>
                </c:pt>
                <c:pt idx="23">
                  <c:v>40</c:v>
                </c:pt>
                <c:pt idx="24">
                  <c:v>41</c:v>
                </c:pt>
                <c:pt idx="25">
                  <c:v>41</c:v>
                </c:pt>
                <c:pt idx="26">
                  <c:v>45</c:v>
                </c:pt>
                <c:pt idx="27">
                  <c:v>45</c:v>
                </c:pt>
                <c:pt idx="28">
                  <c:v>47</c:v>
                </c:pt>
                <c:pt idx="29">
                  <c:v>51</c:v>
                </c:pt>
                <c:pt idx="30">
                  <c:v>53</c:v>
                </c:pt>
                <c:pt idx="31">
                  <c:v>61</c:v>
                </c:pt>
                <c:pt idx="32">
                  <c:v>70</c:v>
                </c:pt>
                <c:pt idx="33">
                  <c:v>74</c:v>
                </c:pt>
                <c:pt idx="34">
                  <c:v>81</c:v>
                </c:pt>
                <c:pt idx="35">
                  <c:v>83</c:v>
                </c:pt>
                <c:pt idx="36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B90"/>
  <sheetViews>
    <sheetView workbookViewId="0">
      <pane xSplit="2" ySplit="1" topLeftCell="HB2" activePane="bottomRight" state="frozen"/>
      <selection pane="topRight" activeCell="C1" sqref="C1"/>
      <selection pane="bottomLeft" activeCell="A2" sqref="A2"/>
      <selection pane="bottomRight" activeCell="HB1" sqref="HB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10" max="210" width="9.140625" style="3"/>
  </cols>
  <sheetData>
    <row r="1" spans="1:210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3" t="s">
        <v>118</v>
      </c>
    </row>
    <row r="2" spans="1:210" x14ac:dyDescent="0.3">
      <c r="A2" s="3" t="s">
        <v>0</v>
      </c>
    </row>
    <row r="3" spans="1:210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B3" s="3">
        <f>SUM(C3:HA3)</f>
        <v>14</v>
      </c>
    </row>
    <row r="4" spans="1:210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 s="3">
        <f>SUM(C4:HA4)</f>
        <v>26</v>
      </c>
    </row>
    <row r="5" spans="1:210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B5" s="3">
        <f>SUM(C5:HA5)</f>
        <v>14</v>
      </c>
    </row>
    <row r="6" spans="1:210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B6" s="3">
        <f>SUM(C6:HA6)</f>
        <v>8</v>
      </c>
    </row>
    <row r="7" spans="1:210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B7" s="3">
        <f>SUM(C7:HA7)</f>
        <v>10</v>
      </c>
    </row>
    <row r="8" spans="1:210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B8" s="3">
        <f>SUM(C8:HA8)</f>
        <v>32</v>
      </c>
    </row>
    <row r="9" spans="1:210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HB9" s="3">
        <f>SUM(C9:HA9)</f>
        <v>8</v>
      </c>
    </row>
    <row r="10" spans="1:210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HB10" s="3">
        <f>SUM(C10:HA10)</f>
        <v>4</v>
      </c>
    </row>
    <row r="11" spans="1:210" x14ac:dyDescent="0.3">
      <c r="A11" s="3" t="s">
        <v>1</v>
      </c>
    </row>
    <row r="12" spans="1:210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P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 s="3">
        <f>SUM(C12:HA12)</f>
        <v>51</v>
      </c>
    </row>
    <row r="13" spans="1:210" x14ac:dyDescent="0.3">
      <c r="A13" s="3">
        <v>16</v>
      </c>
      <c r="B13" s="1" t="str">
        <f t="shared" ref="B13:B16" si="1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B13" s="3">
        <f>SUM(C13:HA13)</f>
        <v>36</v>
      </c>
    </row>
    <row r="14" spans="1:210" x14ac:dyDescent="0.3">
      <c r="A14" s="3">
        <v>17</v>
      </c>
      <c r="B14" s="1" t="str">
        <f t="shared" si="1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 s="3">
        <f>SUM(C14:HA14)</f>
        <v>27</v>
      </c>
    </row>
    <row r="15" spans="1:210" x14ac:dyDescent="0.3">
      <c r="A15" s="3">
        <v>18</v>
      </c>
      <c r="B15" s="1" t="str">
        <f t="shared" si="1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F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B15" s="3">
        <f>SUM(C15:HA15)</f>
        <v>45</v>
      </c>
    </row>
    <row r="16" spans="1:210" x14ac:dyDescent="0.3">
      <c r="A16" s="3">
        <v>19</v>
      </c>
      <c r="B16" s="1" t="str">
        <f t="shared" si="1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B16" s="3">
        <f>SUM(C16:HA16)</f>
        <v>40</v>
      </c>
    </row>
    <row r="17" spans="1:210" x14ac:dyDescent="0.3">
      <c r="A17" s="3" t="s">
        <v>2</v>
      </c>
    </row>
    <row r="18" spans="1:210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 s="3">
        <f>SUM(C18:HA18)</f>
        <v>20</v>
      </c>
    </row>
    <row r="19" spans="1:210" x14ac:dyDescent="0.3">
      <c r="A19" s="3">
        <v>14</v>
      </c>
      <c r="B19" s="1" t="str">
        <f t="shared" ref="B19:B22" si="2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P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B19" s="3">
        <f>SUM(C19:HA19)</f>
        <v>53</v>
      </c>
    </row>
    <row r="20" spans="1:210" x14ac:dyDescent="0.3">
      <c r="A20" s="3">
        <v>17</v>
      </c>
      <c r="B20" s="1" t="str">
        <f t="shared" si="2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B20" s="3">
        <f>SUM(C20:HA20)</f>
        <v>15</v>
      </c>
    </row>
    <row r="21" spans="1:210" x14ac:dyDescent="0.3">
      <c r="A21" s="3">
        <v>18</v>
      </c>
      <c r="B21" s="1" t="str">
        <f t="shared" si="2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A21">
        <v>1</v>
      </c>
      <c r="HB21" s="3">
        <f>SUM(C21:HA21)</f>
        <v>13</v>
      </c>
    </row>
    <row r="22" spans="1:210" x14ac:dyDescent="0.3">
      <c r="A22" s="3">
        <v>19</v>
      </c>
      <c r="B22" s="1" t="str">
        <f t="shared" si="2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B22" s="3">
        <f>SUM(C22:HA22)</f>
        <v>32</v>
      </c>
    </row>
    <row r="23" spans="1:210" x14ac:dyDescent="0.3">
      <c r="A23" s="3" t="s">
        <v>3</v>
      </c>
    </row>
    <row r="24" spans="1:210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B24" s="3">
        <f>SUM(C24:HA24)</f>
        <v>6</v>
      </c>
    </row>
    <row r="25" spans="1:210" x14ac:dyDescent="0.3">
      <c r="A25" s="3">
        <v>18</v>
      </c>
      <c r="B25" s="1" t="str">
        <f t="shared" ref="B25:B26" si="3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B25" s="3">
        <f>SUM(C25:HA25)</f>
        <v>18</v>
      </c>
    </row>
    <row r="26" spans="1:210" x14ac:dyDescent="0.3">
      <c r="A26" s="3">
        <v>19</v>
      </c>
      <c r="B26" s="1" t="str">
        <f t="shared" si="3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B26" s="3">
        <f>SUM(C26:HA26)</f>
        <v>61</v>
      </c>
    </row>
    <row r="27" spans="1:210" x14ac:dyDescent="0.3">
      <c r="A27" s="3" t="s">
        <v>4</v>
      </c>
    </row>
    <row r="28" spans="1:210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B28" s="3">
        <f>SUM(C28:HA28)</f>
        <v>9</v>
      </c>
    </row>
    <row r="29" spans="1:210" x14ac:dyDescent="0.3">
      <c r="A29" s="3">
        <v>7</v>
      </c>
      <c r="B29" s="1" t="str">
        <f t="shared" ref="B29:B35" si="4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D29">
        <v>1</v>
      </c>
      <c r="FE29">
        <v>1</v>
      </c>
      <c r="GF29">
        <v>1</v>
      </c>
      <c r="HB29" s="3">
        <f>SUM(C29:HA29)</f>
        <v>9</v>
      </c>
    </row>
    <row r="30" spans="1:210" x14ac:dyDescent="0.3">
      <c r="A30" s="3">
        <v>8</v>
      </c>
      <c r="B30" s="1" t="str">
        <f t="shared" si="4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V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P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B30" s="3">
        <f>SUM(C30:HA30)</f>
        <v>45</v>
      </c>
    </row>
    <row r="31" spans="1:210" x14ac:dyDescent="0.3">
      <c r="A31" s="3">
        <v>15</v>
      </c>
      <c r="B31" s="1" t="str">
        <f t="shared" si="4"/>
        <v>Лунный свет 15</v>
      </c>
      <c r="DG31">
        <v>1</v>
      </c>
      <c r="FR31">
        <v>1</v>
      </c>
      <c r="HB31" s="3">
        <f>SUM(C31:HA31)</f>
        <v>2</v>
      </c>
    </row>
    <row r="32" spans="1:210" x14ac:dyDescent="0.3">
      <c r="A32" s="3">
        <v>18</v>
      </c>
      <c r="B32" s="1" t="str">
        <f t="shared" si="4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B32" s="3">
        <f>SUM(C32:HA32)</f>
        <v>15</v>
      </c>
    </row>
    <row r="33" spans="1:210" x14ac:dyDescent="0.3">
      <c r="A33" s="3">
        <v>19</v>
      </c>
      <c r="B33" s="1" t="str">
        <f t="shared" si="4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P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 s="3">
        <f>SUM(C33:HA33)</f>
        <v>21</v>
      </c>
    </row>
    <row r="34" spans="1:210" x14ac:dyDescent="0.3">
      <c r="A34" s="3">
        <v>20</v>
      </c>
      <c r="B34" s="1" t="str">
        <f t="shared" si="4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 s="3">
        <f>SUM(C34:HA34)</f>
        <v>20</v>
      </c>
    </row>
    <row r="35" spans="1:210" x14ac:dyDescent="0.3">
      <c r="A35" s="3">
        <v>21</v>
      </c>
      <c r="B35" s="1" t="str">
        <f t="shared" si="4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 s="3">
        <f>SUM(C35:HA35)</f>
        <v>47</v>
      </c>
    </row>
    <row r="36" spans="1:210" x14ac:dyDescent="0.3">
      <c r="A36" s="3" t="s">
        <v>5</v>
      </c>
    </row>
    <row r="37" spans="1:210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HB37" s="3">
        <f>SUM(C37:HA37)</f>
        <v>16</v>
      </c>
    </row>
    <row r="38" spans="1:210" x14ac:dyDescent="0.3">
      <c r="A38" s="3">
        <v>12</v>
      </c>
      <c r="B38" s="1" t="str">
        <f t="shared" ref="B38:B46" si="5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B38" s="3">
        <f>SUM(C38:HA38)</f>
        <v>18</v>
      </c>
    </row>
    <row r="39" spans="1:210" x14ac:dyDescent="0.3">
      <c r="A39" s="3">
        <v>18</v>
      </c>
      <c r="B39" s="1" t="str">
        <f t="shared" si="5"/>
        <v>Боярыня 18</v>
      </c>
      <c r="U39">
        <v>1</v>
      </c>
      <c r="AY39">
        <v>1</v>
      </c>
      <c r="BJ39">
        <v>1</v>
      </c>
      <c r="DB39">
        <v>1</v>
      </c>
      <c r="HB39" s="3">
        <f>SUM(C39:HA39)</f>
        <v>4</v>
      </c>
    </row>
    <row r="40" spans="1:210" x14ac:dyDescent="0.3">
      <c r="A40" s="3">
        <v>19</v>
      </c>
      <c r="B40" s="1" t="str">
        <f t="shared" si="5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G40">
        <v>1</v>
      </c>
      <c r="CI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B40" s="3">
        <f>SUM(C40:HA40)</f>
        <v>18</v>
      </c>
    </row>
    <row r="41" spans="1:210" x14ac:dyDescent="0.3">
      <c r="A41" s="3">
        <v>20</v>
      </c>
      <c r="B41" s="1" t="str">
        <f t="shared" si="5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D41">
        <v>1</v>
      </c>
      <c r="FE41">
        <v>1</v>
      </c>
      <c r="HB41" s="3">
        <f>SUM(C41:HA41)</f>
        <v>13</v>
      </c>
    </row>
    <row r="42" spans="1:210" x14ac:dyDescent="0.3">
      <c r="A42" s="3">
        <v>21</v>
      </c>
      <c r="B42" s="1" t="str">
        <f t="shared" si="5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F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B42" s="3">
        <f>SUM(C42:HA42)</f>
        <v>12</v>
      </c>
    </row>
    <row r="43" spans="1:210" x14ac:dyDescent="0.3">
      <c r="A43" s="3">
        <v>22</v>
      </c>
      <c r="B43" s="1" t="str">
        <f t="shared" si="5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GO43">
        <v>1</v>
      </c>
      <c r="HB43" s="3">
        <f>SUM(C43:HA43)</f>
        <v>17</v>
      </c>
    </row>
    <row r="44" spans="1:210" x14ac:dyDescent="0.3">
      <c r="A44" s="3">
        <v>23</v>
      </c>
      <c r="B44" s="1" t="str">
        <f t="shared" si="5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B44" s="3">
        <f>SUM(C44:HA44)</f>
        <v>22</v>
      </c>
    </row>
    <row r="45" spans="1:210" x14ac:dyDescent="0.3">
      <c r="A45" s="3">
        <v>24</v>
      </c>
      <c r="B45" s="1" t="str">
        <f t="shared" si="5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 s="3">
        <f>SUM(C45:HA45)</f>
        <v>33</v>
      </c>
    </row>
    <row r="46" spans="1:210" x14ac:dyDescent="0.3">
      <c r="A46" s="3">
        <v>25</v>
      </c>
      <c r="B46" s="1" t="str">
        <f t="shared" si="5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T46">
        <v>1</v>
      </c>
      <c r="HA46">
        <v>1</v>
      </c>
      <c r="HB46" s="3">
        <f>SUM(C46:HA46)</f>
        <v>41</v>
      </c>
    </row>
    <row r="47" spans="1:210" x14ac:dyDescent="0.3">
      <c r="A47" s="3" t="s">
        <v>6</v>
      </c>
    </row>
    <row r="48" spans="1:210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 s="3">
        <f>SUM(C48:HA48)</f>
        <v>31</v>
      </c>
    </row>
    <row r="49" spans="1:210" x14ac:dyDescent="0.3">
      <c r="A49" s="3">
        <v>10</v>
      </c>
      <c r="B49" s="1" t="str">
        <f t="shared" ref="B49:B51" si="6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B49" s="3">
        <f>SUM(C49:HA49)</f>
        <v>17</v>
      </c>
    </row>
    <row r="50" spans="1:210" x14ac:dyDescent="0.3">
      <c r="A50" s="3">
        <v>14</v>
      </c>
      <c r="B50" s="1" t="str">
        <f t="shared" si="6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N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B50" s="3">
        <f>SUM(C50:HA50)</f>
        <v>81</v>
      </c>
    </row>
    <row r="51" spans="1:210" x14ac:dyDescent="0.3">
      <c r="A51" s="3">
        <v>18</v>
      </c>
      <c r="B51" s="1" t="str">
        <f t="shared" si="6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V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DP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B51" s="3">
        <f>SUM(C51:HA51)</f>
        <v>23</v>
      </c>
    </row>
    <row r="52" spans="1:210" x14ac:dyDescent="0.3">
      <c r="A52" s="3" t="s">
        <v>7</v>
      </c>
    </row>
    <row r="53" spans="1:210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 s="3">
        <f>SUM(C53:HA53)</f>
        <v>83</v>
      </c>
    </row>
    <row r="54" spans="1:210" x14ac:dyDescent="0.3">
      <c r="A54" s="3">
        <v>19</v>
      </c>
      <c r="B54" s="1" t="str">
        <f t="shared" ref="B54:B55" si="7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B54" s="3">
        <f>SUM(C54:HA54)</f>
        <v>90</v>
      </c>
    </row>
    <row r="55" spans="1:210" x14ac:dyDescent="0.3">
      <c r="A55" s="3">
        <v>20</v>
      </c>
      <c r="B55" s="1" t="str">
        <f t="shared" si="7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B55" s="3">
        <f>SUM(C55:HA55)</f>
        <v>26</v>
      </c>
    </row>
    <row r="56" spans="1:210" x14ac:dyDescent="0.3">
      <c r="A56" s="3" t="s">
        <v>8</v>
      </c>
    </row>
    <row r="57" spans="1:210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B57" s="3">
        <f>SUM(C57:HA57)</f>
        <v>14</v>
      </c>
    </row>
    <row r="58" spans="1:210" x14ac:dyDescent="0.3">
      <c r="A58" s="3">
        <v>9</v>
      </c>
      <c r="B58" s="1" t="str">
        <f t="shared" ref="B58:B64" si="8">CONCATENATE($A$56," ",A58)</f>
        <v>Рябина 9</v>
      </c>
      <c r="BO58">
        <v>1</v>
      </c>
      <c r="CD58">
        <v>1</v>
      </c>
      <c r="CU58">
        <v>1</v>
      </c>
      <c r="EA58">
        <v>1</v>
      </c>
      <c r="HB58" s="3">
        <f>SUM(C58:HA58)</f>
        <v>4</v>
      </c>
    </row>
    <row r="59" spans="1:210" x14ac:dyDescent="0.3">
      <c r="A59" s="3">
        <v>18</v>
      </c>
      <c r="B59" s="1" t="str">
        <f t="shared" si="8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B59" s="3">
        <f>SUM(C59:HA59)</f>
        <v>11</v>
      </c>
    </row>
    <row r="60" spans="1:210" x14ac:dyDescent="0.3">
      <c r="A60" s="3">
        <v>19</v>
      </c>
      <c r="B60" s="1" t="str">
        <f t="shared" si="8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B60" s="3">
        <f>SUM(C60:HA60)</f>
        <v>28</v>
      </c>
    </row>
    <row r="61" spans="1:210" x14ac:dyDescent="0.3">
      <c r="A61" s="3">
        <v>20</v>
      </c>
      <c r="B61" s="1" t="str">
        <f t="shared" si="8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HB61" s="3">
        <f>SUM(C61:HA61)</f>
        <v>6</v>
      </c>
    </row>
    <row r="62" spans="1:210" x14ac:dyDescent="0.3">
      <c r="A62" s="3">
        <v>21</v>
      </c>
      <c r="B62" s="1" t="str">
        <f t="shared" si="8"/>
        <v>Рябина 21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HB62" s="3">
        <f>SUM(C62:HA62)</f>
        <v>14</v>
      </c>
    </row>
    <row r="63" spans="1:210" x14ac:dyDescent="0.3">
      <c r="A63" s="3">
        <v>22</v>
      </c>
      <c r="B63" s="1" t="str">
        <f t="shared" si="8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B63" s="3">
        <f>SUM(C63:HA63)</f>
        <v>37</v>
      </c>
    </row>
    <row r="64" spans="1:210" x14ac:dyDescent="0.3">
      <c r="A64" s="3">
        <v>27</v>
      </c>
      <c r="B64" s="1" t="str">
        <f t="shared" si="8"/>
        <v>Рябина 27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B64" s="3">
        <f>SUM(C64:HA64)</f>
        <v>74</v>
      </c>
    </row>
    <row r="65" spans="1:210" x14ac:dyDescent="0.3">
      <c r="A65" s="3" t="s">
        <v>9</v>
      </c>
    </row>
    <row r="66" spans="1:210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HB66" s="3">
        <f>SUM(C66:HA66)</f>
        <v>7</v>
      </c>
    </row>
    <row r="67" spans="1:210" x14ac:dyDescent="0.3">
      <c r="A67" s="3">
        <v>16</v>
      </c>
      <c r="B67" s="1" t="str">
        <f t="shared" ref="B67:B69" si="9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B67" s="3">
        <f>SUM(C67:HA67)</f>
        <v>5</v>
      </c>
    </row>
    <row r="68" spans="1:210" x14ac:dyDescent="0.3">
      <c r="A68" s="3">
        <v>17</v>
      </c>
      <c r="B68" s="1" t="str">
        <f t="shared" si="9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HB68" s="3">
        <f>SUM(C68:HA68)</f>
        <v>9</v>
      </c>
    </row>
    <row r="69" spans="1:210" x14ac:dyDescent="0.3">
      <c r="A69" s="3">
        <v>19</v>
      </c>
      <c r="B69" s="1" t="str">
        <f t="shared" si="9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B69" s="3">
        <f>SUM(C69:HA69)</f>
        <v>22</v>
      </c>
    </row>
    <row r="70" spans="1:210" x14ac:dyDescent="0.3">
      <c r="A70" s="3" t="s">
        <v>10</v>
      </c>
    </row>
    <row r="71" spans="1:210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B71" s="3">
        <f>SUM(C71:HA71)</f>
        <v>20</v>
      </c>
    </row>
    <row r="72" spans="1:210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B72" s="3">
        <f>SUM(C72:HA72)</f>
        <v>31</v>
      </c>
    </row>
    <row r="73" spans="1:210" x14ac:dyDescent="0.3">
      <c r="A73" s="3" t="s">
        <v>11</v>
      </c>
    </row>
    <row r="74" spans="1:210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B74" s="3">
        <f>SUM(C74:HA74)</f>
        <v>25</v>
      </c>
    </row>
    <row r="75" spans="1:210" x14ac:dyDescent="0.3">
      <c r="A75" s="3">
        <v>2</v>
      </c>
      <c r="B75" s="1" t="str">
        <f t="shared" ref="B75:B81" si="10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B75" s="3">
        <f>SUM(C75:HA75)</f>
        <v>15</v>
      </c>
    </row>
    <row r="76" spans="1:210" x14ac:dyDescent="0.3">
      <c r="A76" s="3">
        <v>5</v>
      </c>
      <c r="B76" s="1" t="str">
        <f t="shared" si="10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B76" s="3">
        <f>SUM(C76:HA76)</f>
        <v>23</v>
      </c>
    </row>
    <row r="77" spans="1:210" x14ac:dyDescent="0.3">
      <c r="A77" s="3">
        <v>7</v>
      </c>
      <c r="B77" s="1" t="str">
        <f t="shared" si="10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V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B77" s="3">
        <f>SUM(C77:HA77)</f>
        <v>24</v>
      </c>
    </row>
    <row r="78" spans="1:210" x14ac:dyDescent="0.3">
      <c r="A78" s="3">
        <v>9</v>
      </c>
      <c r="B78" s="1" t="str">
        <f t="shared" si="10"/>
        <v>Караван 9</v>
      </c>
      <c r="O78">
        <v>1</v>
      </c>
      <c r="ET78">
        <v>1</v>
      </c>
      <c r="HB78" s="3">
        <f>SUM(C78:HA78)</f>
        <v>2</v>
      </c>
    </row>
    <row r="79" spans="1:210" x14ac:dyDescent="0.3">
      <c r="A79" s="3">
        <v>10</v>
      </c>
      <c r="B79" s="1" t="str">
        <f t="shared" si="10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B79" s="3">
        <f>SUM(C79:HA79)</f>
        <v>25</v>
      </c>
    </row>
    <row r="80" spans="1:210" x14ac:dyDescent="0.3">
      <c r="A80" s="3">
        <v>14</v>
      </c>
      <c r="B80" s="1" t="str">
        <f t="shared" si="10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 s="3">
        <f>SUM(C80:HA80)</f>
        <v>41</v>
      </c>
    </row>
    <row r="81" spans="1:210" x14ac:dyDescent="0.3">
      <c r="A81" s="3">
        <v>30</v>
      </c>
      <c r="B81" s="1" t="str">
        <f t="shared" si="10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B81" s="3">
        <f>SUM(C81:HA81)</f>
        <v>70</v>
      </c>
    </row>
    <row r="82" spans="1:210" x14ac:dyDescent="0.3">
      <c r="A82" s="3" t="s">
        <v>12</v>
      </c>
    </row>
    <row r="83" spans="1:210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B83" s="3">
        <f>SUM(C83:HA83)</f>
        <v>8</v>
      </c>
    </row>
    <row r="84" spans="1:210" x14ac:dyDescent="0.3">
      <c r="A84" s="3">
        <v>5</v>
      </c>
      <c r="B84" s="1" t="str">
        <f t="shared" ref="B84:B89" si="11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HB84" s="3">
        <f>SUM(C84:HA84)</f>
        <v>4</v>
      </c>
    </row>
    <row r="85" spans="1:210" x14ac:dyDescent="0.3">
      <c r="A85" s="3">
        <v>7</v>
      </c>
      <c r="B85" s="1" t="str">
        <f t="shared" si="11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B85" s="3">
        <f>SUM(C85:HA85)</f>
        <v>8</v>
      </c>
    </row>
    <row r="86" spans="1:210" x14ac:dyDescent="0.3">
      <c r="A86" s="3">
        <v>10</v>
      </c>
      <c r="B86" s="1" t="str">
        <f t="shared" si="11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HB86" s="3">
        <f>SUM(C86:HA86)</f>
        <v>6</v>
      </c>
    </row>
    <row r="87" spans="1:210" x14ac:dyDescent="0.3">
      <c r="A87" s="3">
        <v>13</v>
      </c>
      <c r="B87" s="1" t="str">
        <f t="shared" si="11"/>
        <v>Рябинушка 13</v>
      </c>
      <c r="BO87">
        <v>1</v>
      </c>
      <c r="FG87">
        <v>1</v>
      </c>
      <c r="HB87" s="3">
        <f>SUM(C87:HA87)</f>
        <v>2</v>
      </c>
    </row>
    <row r="88" spans="1:210" x14ac:dyDescent="0.3">
      <c r="A88" s="3">
        <v>15</v>
      </c>
      <c r="B88" s="1" t="str">
        <f t="shared" si="11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HB88" s="3">
        <f>SUM(C88:HA88)</f>
        <v>8</v>
      </c>
    </row>
    <row r="89" spans="1:210" x14ac:dyDescent="0.3">
      <c r="A89" s="3">
        <v>18</v>
      </c>
      <c r="B89" s="1" t="str">
        <f t="shared" si="11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 s="3">
        <f>SUM(C89:HA89)</f>
        <v>38</v>
      </c>
    </row>
    <row r="90" spans="1:210" s="1" customFormat="1" x14ac:dyDescent="0.3">
      <c r="A90" s="3" t="s">
        <v>118</v>
      </c>
      <c r="C90" s="1">
        <f>SUM(C2:C89)</f>
        <v>8</v>
      </c>
      <c r="D90" s="1">
        <f t="shared" ref="D90:BO90" si="12">SUM(D2:D89)</f>
        <v>7</v>
      </c>
      <c r="E90" s="1">
        <f t="shared" si="12"/>
        <v>4</v>
      </c>
      <c r="F90" s="1">
        <f t="shared" si="12"/>
        <v>8</v>
      </c>
      <c r="G90" s="1">
        <f t="shared" si="12"/>
        <v>3</v>
      </c>
      <c r="H90" s="1">
        <f t="shared" si="12"/>
        <v>5</v>
      </c>
      <c r="I90" s="1">
        <f t="shared" si="12"/>
        <v>6</v>
      </c>
      <c r="J90" s="1">
        <f t="shared" si="12"/>
        <v>7</v>
      </c>
      <c r="K90" s="1">
        <f t="shared" si="12"/>
        <v>1</v>
      </c>
      <c r="L90" s="1">
        <f t="shared" si="12"/>
        <v>10</v>
      </c>
      <c r="M90" s="1">
        <f t="shared" si="12"/>
        <v>17</v>
      </c>
      <c r="N90" s="1">
        <f t="shared" si="12"/>
        <v>4</v>
      </c>
      <c r="O90" s="1">
        <f t="shared" si="12"/>
        <v>9</v>
      </c>
      <c r="P90" s="1">
        <f t="shared" si="12"/>
        <v>12</v>
      </c>
      <c r="Q90" s="1">
        <f t="shared" si="12"/>
        <v>14</v>
      </c>
      <c r="R90" s="1">
        <f t="shared" si="12"/>
        <v>8</v>
      </c>
      <c r="S90" s="1">
        <f t="shared" si="12"/>
        <v>5</v>
      </c>
      <c r="T90" s="1">
        <f t="shared" si="12"/>
        <v>1</v>
      </c>
      <c r="U90" s="1">
        <f t="shared" si="12"/>
        <v>20</v>
      </c>
      <c r="V90" s="1">
        <f t="shared" si="12"/>
        <v>11</v>
      </c>
      <c r="W90" s="1">
        <f t="shared" si="12"/>
        <v>7</v>
      </c>
      <c r="X90" s="1">
        <f t="shared" si="12"/>
        <v>16</v>
      </c>
      <c r="Y90" s="1">
        <f t="shared" si="12"/>
        <v>6</v>
      </c>
      <c r="Z90" s="1">
        <f t="shared" si="12"/>
        <v>10</v>
      </c>
      <c r="AA90" s="1">
        <f t="shared" si="12"/>
        <v>6</v>
      </c>
      <c r="AB90" s="1">
        <f t="shared" si="12"/>
        <v>3</v>
      </c>
      <c r="AC90" s="1">
        <f t="shared" si="12"/>
        <v>3</v>
      </c>
      <c r="AD90" s="1">
        <f t="shared" si="12"/>
        <v>9</v>
      </c>
      <c r="AE90" s="1">
        <f t="shared" si="12"/>
        <v>7</v>
      </c>
      <c r="AF90" s="1">
        <f t="shared" si="12"/>
        <v>3</v>
      </c>
      <c r="AG90" s="1">
        <f t="shared" si="12"/>
        <v>1</v>
      </c>
      <c r="AH90" s="1">
        <f t="shared" si="12"/>
        <v>5</v>
      </c>
      <c r="AI90" s="1">
        <f t="shared" si="12"/>
        <v>11</v>
      </c>
      <c r="AJ90" s="1">
        <f t="shared" si="12"/>
        <v>8</v>
      </c>
      <c r="AK90" s="1">
        <f t="shared" si="12"/>
        <v>3</v>
      </c>
      <c r="AL90" s="1">
        <f t="shared" si="12"/>
        <v>18</v>
      </c>
      <c r="AM90" s="1">
        <f t="shared" si="12"/>
        <v>6</v>
      </c>
      <c r="AN90" s="1">
        <f t="shared" si="12"/>
        <v>3</v>
      </c>
      <c r="AO90" s="1">
        <f t="shared" si="12"/>
        <v>2</v>
      </c>
      <c r="AP90" s="1">
        <f t="shared" si="12"/>
        <v>6</v>
      </c>
      <c r="AQ90" s="1">
        <f t="shared" si="12"/>
        <v>3</v>
      </c>
      <c r="AR90" s="1">
        <f t="shared" si="12"/>
        <v>9</v>
      </c>
      <c r="AS90" s="1">
        <f t="shared" si="12"/>
        <v>16</v>
      </c>
      <c r="AT90" s="1">
        <f t="shared" si="12"/>
        <v>20</v>
      </c>
      <c r="AU90" s="1">
        <f t="shared" si="12"/>
        <v>8</v>
      </c>
      <c r="AV90" s="1">
        <f t="shared" si="12"/>
        <v>1</v>
      </c>
      <c r="AW90" s="1">
        <f t="shared" si="12"/>
        <v>9</v>
      </c>
      <c r="AX90" s="1">
        <f t="shared" si="12"/>
        <v>23</v>
      </c>
      <c r="AY90" s="1">
        <f t="shared" si="12"/>
        <v>6</v>
      </c>
      <c r="AZ90" s="1">
        <f t="shared" si="12"/>
        <v>15</v>
      </c>
      <c r="BA90" s="1">
        <f t="shared" si="12"/>
        <v>6</v>
      </c>
      <c r="BB90" s="1">
        <f t="shared" si="12"/>
        <v>11</v>
      </c>
      <c r="BC90" s="1">
        <f t="shared" si="12"/>
        <v>9</v>
      </c>
      <c r="BD90" s="1">
        <f t="shared" si="12"/>
        <v>12</v>
      </c>
      <c r="BE90" s="1">
        <f t="shared" si="12"/>
        <v>6</v>
      </c>
      <c r="BF90" s="1">
        <f t="shared" si="12"/>
        <v>3</v>
      </c>
      <c r="BG90" s="1">
        <f t="shared" si="12"/>
        <v>24</v>
      </c>
      <c r="BH90" s="1">
        <f t="shared" si="12"/>
        <v>6</v>
      </c>
      <c r="BI90" s="1">
        <f t="shared" si="12"/>
        <v>2</v>
      </c>
      <c r="BJ90" s="1">
        <f t="shared" si="12"/>
        <v>32</v>
      </c>
      <c r="BK90" s="1">
        <f t="shared" si="12"/>
        <v>2</v>
      </c>
      <c r="BL90" s="1">
        <f t="shared" si="12"/>
        <v>9</v>
      </c>
      <c r="BM90" s="1">
        <f t="shared" si="12"/>
        <v>11</v>
      </c>
      <c r="BN90" s="1">
        <f t="shared" si="12"/>
        <v>21</v>
      </c>
      <c r="BO90" s="1">
        <f t="shared" si="12"/>
        <v>27</v>
      </c>
      <c r="BP90" s="1">
        <f t="shared" ref="BP90:EA90" si="13">SUM(BP2:BP89)</f>
        <v>4</v>
      </c>
      <c r="BQ90" s="1">
        <f t="shared" si="13"/>
        <v>4</v>
      </c>
      <c r="BR90" s="1">
        <f t="shared" si="13"/>
        <v>5</v>
      </c>
      <c r="BS90" s="1">
        <f t="shared" si="13"/>
        <v>9</v>
      </c>
      <c r="BT90" s="1">
        <f t="shared" si="13"/>
        <v>7</v>
      </c>
      <c r="BU90" s="1">
        <f t="shared" si="13"/>
        <v>12</v>
      </c>
      <c r="BV90" s="1">
        <f t="shared" si="13"/>
        <v>6</v>
      </c>
      <c r="BW90" s="1">
        <f t="shared" si="13"/>
        <v>5</v>
      </c>
      <c r="BX90" s="1">
        <f t="shared" si="13"/>
        <v>9</v>
      </c>
      <c r="BY90" s="1">
        <f t="shared" si="13"/>
        <v>5</v>
      </c>
      <c r="BZ90" s="1">
        <f t="shared" si="13"/>
        <v>32</v>
      </c>
      <c r="CA90" s="1">
        <f t="shared" si="13"/>
        <v>6</v>
      </c>
      <c r="CB90" s="1">
        <f t="shared" si="13"/>
        <v>2</v>
      </c>
      <c r="CC90" s="1">
        <f t="shared" si="13"/>
        <v>1</v>
      </c>
      <c r="CD90" s="1">
        <f t="shared" si="13"/>
        <v>4</v>
      </c>
      <c r="CE90" s="1">
        <f t="shared" si="13"/>
        <v>3</v>
      </c>
      <c r="CF90" s="1">
        <f t="shared" si="13"/>
        <v>15</v>
      </c>
      <c r="CG90" s="1">
        <f t="shared" si="13"/>
        <v>28</v>
      </c>
      <c r="CH90" s="1">
        <f t="shared" si="13"/>
        <v>11</v>
      </c>
      <c r="CI90" s="1">
        <f t="shared" si="13"/>
        <v>3</v>
      </c>
      <c r="CJ90" s="1">
        <f t="shared" si="13"/>
        <v>28</v>
      </c>
      <c r="CK90" s="1">
        <f t="shared" si="13"/>
        <v>6</v>
      </c>
      <c r="CL90" s="1">
        <f t="shared" si="13"/>
        <v>2</v>
      </c>
      <c r="CM90" s="1">
        <f t="shared" si="13"/>
        <v>5</v>
      </c>
      <c r="CN90" s="1">
        <f t="shared" si="13"/>
        <v>8</v>
      </c>
      <c r="CO90" s="1">
        <f t="shared" si="13"/>
        <v>7</v>
      </c>
      <c r="CP90" s="1">
        <f t="shared" si="13"/>
        <v>13</v>
      </c>
      <c r="CQ90" s="1">
        <f t="shared" si="13"/>
        <v>8</v>
      </c>
      <c r="CR90" s="1">
        <f t="shared" si="13"/>
        <v>7</v>
      </c>
      <c r="CS90" s="1">
        <f t="shared" si="13"/>
        <v>19</v>
      </c>
      <c r="CT90" s="1">
        <f t="shared" si="13"/>
        <v>17</v>
      </c>
      <c r="CU90" s="1">
        <f t="shared" si="13"/>
        <v>12</v>
      </c>
      <c r="CV90" s="1">
        <f t="shared" si="13"/>
        <v>23</v>
      </c>
      <c r="CW90" s="1">
        <f t="shared" si="13"/>
        <v>5</v>
      </c>
      <c r="CX90" s="1">
        <f t="shared" si="13"/>
        <v>10</v>
      </c>
      <c r="CY90" s="1">
        <f t="shared" si="13"/>
        <v>6</v>
      </c>
      <c r="CZ90" s="1">
        <f t="shared" si="13"/>
        <v>5</v>
      </c>
      <c r="DA90" s="1">
        <f t="shared" si="13"/>
        <v>4</v>
      </c>
      <c r="DB90" s="1">
        <f t="shared" si="13"/>
        <v>22</v>
      </c>
      <c r="DC90" s="1">
        <f t="shared" si="13"/>
        <v>2</v>
      </c>
      <c r="DD90" s="1">
        <f t="shared" si="13"/>
        <v>5</v>
      </c>
      <c r="DE90" s="1">
        <f t="shared" si="13"/>
        <v>10</v>
      </c>
      <c r="DF90" s="1">
        <f t="shared" si="13"/>
        <v>6</v>
      </c>
      <c r="DG90" s="1">
        <f t="shared" si="13"/>
        <v>18</v>
      </c>
      <c r="DH90" s="1">
        <f t="shared" si="13"/>
        <v>16</v>
      </c>
      <c r="DI90" s="1">
        <f t="shared" si="13"/>
        <v>2</v>
      </c>
      <c r="DJ90" s="1">
        <f t="shared" si="13"/>
        <v>21</v>
      </c>
      <c r="DK90" s="1">
        <f t="shared" si="13"/>
        <v>8</v>
      </c>
      <c r="DL90" s="1">
        <f t="shared" si="13"/>
        <v>13</v>
      </c>
      <c r="DM90" s="1">
        <f t="shared" si="13"/>
        <v>2</v>
      </c>
      <c r="DN90" s="1">
        <f t="shared" si="13"/>
        <v>7</v>
      </c>
      <c r="DO90" s="1">
        <f t="shared" si="13"/>
        <v>18</v>
      </c>
      <c r="DP90" s="1">
        <f t="shared" si="13"/>
        <v>11</v>
      </c>
      <c r="DQ90" s="1">
        <f t="shared" si="13"/>
        <v>11</v>
      </c>
      <c r="DR90" s="1">
        <f t="shared" si="13"/>
        <v>6</v>
      </c>
      <c r="DS90" s="1">
        <f t="shared" si="13"/>
        <v>8</v>
      </c>
      <c r="DT90" s="1">
        <f t="shared" si="13"/>
        <v>8</v>
      </c>
      <c r="DU90" s="1">
        <f t="shared" si="13"/>
        <v>2</v>
      </c>
      <c r="DV90" s="1">
        <f t="shared" si="13"/>
        <v>27</v>
      </c>
      <c r="DW90" s="1">
        <f t="shared" si="13"/>
        <v>5</v>
      </c>
      <c r="DX90" s="1">
        <f t="shared" si="13"/>
        <v>19</v>
      </c>
      <c r="DY90" s="1">
        <f t="shared" si="13"/>
        <v>4</v>
      </c>
      <c r="DZ90" s="1">
        <f t="shared" si="13"/>
        <v>7</v>
      </c>
      <c r="EA90" s="1">
        <f t="shared" si="13"/>
        <v>29</v>
      </c>
      <c r="EB90" s="1">
        <f t="shared" ref="EB90:GG90" si="14">SUM(EB2:EB89)</f>
        <v>4</v>
      </c>
      <c r="EC90" s="1">
        <f t="shared" si="14"/>
        <v>6</v>
      </c>
      <c r="ED90" s="1">
        <f t="shared" si="14"/>
        <v>15</v>
      </c>
      <c r="EE90" s="1">
        <f t="shared" si="14"/>
        <v>7</v>
      </c>
      <c r="EF90" s="1">
        <f t="shared" si="14"/>
        <v>2</v>
      </c>
      <c r="EG90" s="1">
        <f t="shared" si="14"/>
        <v>3</v>
      </c>
      <c r="EH90" s="1">
        <f t="shared" si="14"/>
        <v>7</v>
      </c>
      <c r="EI90" s="1">
        <f t="shared" si="14"/>
        <v>11</v>
      </c>
      <c r="EJ90" s="1">
        <f t="shared" si="14"/>
        <v>9</v>
      </c>
      <c r="EK90" s="1">
        <f t="shared" si="14"/>
        <v>8</v>
      </c>
      <c r="EL90" s="1">
        <f t="shared" si="14"/>
        <v>16</v>
      </c>
      <c r="EM90" s="1">
        <f t="shared" si="14"/>
        <v>10</v>
      </c>
      <c r="EN90" s="1">
        <f t="shared" si="14"/>
        <v>11</v>
      </c>
      <c r="EO90" s="1">
        <f t="shared" si="14"/>
        <v>8</v>
      </c>
      <c r="EP90" s="1">
        <f t="shared" si="14"/>
        <v>2</v>
      </c>
      <c r="EQ90" s="1">
        <f t="shared" si="14"/>
        <v>10</v>
      </c>
      <c r="ER90" s="1">
        <f t="shared" si="14"/>
        <v>20</v>
      </c>
      <c r="ES90" s="1">
        <f t="shared" si="14"/>
        <v>6</v>
      </c>
      <c r="ET90" s="1">
        <f t="shared" si="14"/>
        <v>22</v>
      </c>
      <c r="EU90" s="1">
        <f t="shared" si="14"/>
        <v>6</v>
      </c>
      <c r="EV90" s="1">
        <f t="shared" si="14"/>
        <v>3</v>
      </c>
      <c r="EW90" s="1">
        <f t="shared" si="14"/>
        <v>5</v>
      </c>
      <c r="EX90" s="1">
        <f t="shared" si="14"/>
        <v>5</v>
      </c>
      <c r="EY90" s="1">
        <f t="shared" si="14"/>
        <v>9</v>
      </c>
      <c r="EZ90" s="1">
        <f t="shared" si="14"/>
        <v>5</v>
      </c>
      <c r="FA90" s="1">
        <f t="shared" si="14"/>
        <v>6</v>
      </c>
      <c r="FB90" s="1">
        <f t="shared" si="14"/>
        <v>23</v>
      </c>
      <c r="FC90" s="1">
        <f t="shared" si="14"/>
        <v>4</v>
      </c>
      <c r="FD90" s="1">
        <f t="shared" si="14"/>
        <v>4</v>
      </c>
      <c r="FE90" s="1">
        <f t="shared" si="14"/>
        <v>5</v>
      </c>
      <c r="FF90" s="1">
        <f t="shared" si="14"/>
        <v>6</v>
      </c>
      <c r="FG90" s="1">
        <f t="shared" si="14"/>
        <v>9</v>
      </c>
      <c r="FH90" s="1">
        <f t="shared" si="14"/>
        <v>15</v>
      </c>
      <c r="FI90" s="1">
        <f t="shared" si="14"/>
        <v>5</v>
      </c>
      <c r="FJ90" s="1">
        <f t="shared" si="14"/>
        <v>7</v>
      </c>
      <c r="FK90" s="1">
        <f t="shared" si="14"/>
        <v>6</v>
      </c>
      <c r="FL90" s="1">
        <f t="shared" si="14"/>
        <v>6</v>
      </c>
      <c r="FM90" s="1">
        <f t="shared" si="14"/>
        <v>6</v>
      </c>
      <c r="FN90" s="1">
        <f t="shared" si="14"/>
        <v>6</v>
      </c>
      <c r="FO90" s="1">
        <f t="shared" si="14"/>
        <v>18</v>
      </c>
      <c r="FP90" s="1">
        <f t="shared" si="14"/>
        <v>19</v>
      </c>
      <c r="FQ90" s="1">
        <f t="shared" si="14"/>
        <v>13</v>
      </c>
      <c r="FR90" s="1">
        <f t="shared" si="14"/>
        <v>36</v>
      </c>
      <c r="FS90" s="1">
        <f t="shared" si="14"/>
        <v>5</v>
      </c>
      <c r="FT90" s="1">
        <f t="shared" si="14"/>
        <v>10</v>
      </c>
      <c r="FU90" s="1">
        <f t="shared" si="14"/>
        <v>5</v>
      </c>
      <c r="FV90" s="1">
        <f t="shared" si="14"/>
        <v>1</v>
      </c>
      <c r="FW90" s="1">
        <f t="shared" si="14"/>
        <v>4</v>
      </c>
      <c r="FX90" s="1">
        <f t="shared" si="14"/>
        <v>9</v>
      </c>
      <c r="FY90" s="1">
        <f t="shared" si="14"/>
        <v>13</v>
      </c>
      <c r="FZ90" s="1">
        <f t="shared" si="14"/>
        <v>4</v>
      </c>
      <c r="GA90" s="1">
        <f t="shared" si="14"/>
        <v>11</v>
      </c>
      <c r="GB90" s="1">
        <f t="shared" si="14"/>
        <v>6</v>
      </c>
      <c r="GC90" s="1">
        <f t="shared" si="14"/>
        <v>6</v>
      </c>
      <c r="GD90" s="1">
        <f t="shared" si="14"/>
        <v>1</v>
      </c>
      <c r="GE90" s="1">
        <f t="shared" si="14"/>
        <v>7</v>
      </c>
      <c r="GF90" s="1">
        <f t="shared" si="14"/>
        <v>2</v>
      </c>
      <c r="GG90" s="1">
        <f t="shared" si="14"/>
        <v>5</v>
      </c>
      <c r="GH90" s="1">
        <f t="shared" ref="GH90" si="15">SUM(GH2:GH89)</f>
        <v>7</v>
      </c>
      <c r="GI90" s="1">
        <f t="shared" ref="GI90:HA90" si="16">SUM(GI2:GI89)</f>
        <v>8</v>
      </c>
      <c r="GJ90" s="1">
        <f t="shared" si="16"/>
        <v>1</v>
      </c>
      <c r="GK90" s="1">
        <f t="shared" si="16"/>
        <v>5</v>
      </c>
      <c r="GL90" s="1">
        <f t="shared" si="16"/>
        <v>6</v>
      </c>
      <c r="GM90" s="1">
        <f t="shared" si="16"/>
        <v>7</v>
      </c>
      <c r="GN90" s="1">
        <f t="shared" si="16"/>
        <v>3</v>
      </c>
      <c r="GO90" s="1">
        <f t="shared" si="16"/>
        <v>8</v>
      </c>
      <c r="GP90" s="1">
        <f t="shared" si="16"/>
        <v>3</v>
      </c>
      <c r="GQ90" s="1">
        <f t="shared" si="16"/>
        <v>1</v>
      </c>
      <c r="GR90" s="1">
        <f t="shared" si="16"/>
        <v>17</v>
      </c>
      <c r="GS90" s="1">
        <f t="shared" si="16"/>
        <v>2</v>
      </c>
      <c r="GT90" s="1">
        <f t="shared" si="16"/>
        <v>4</v>
      </c>
      <c r="GU90" s="1">
        <f t="shared" si="16"/>
        <v>4</v>
      </c>
      <c r="GV90" s="1">
        <f t="shared" si="16"/>
        <v>9</v>
      </c>
      <c r="GW90" s="1">
        <f t="shared" si="16"/>
        <v>7</v>
      </c>
      <c r="GX90" s="1">
        <f t="shared" si="16"/>
        <v>1</v>
      </c>
      <c r="GY90" s="1">
        <f t="shared" si="16"/>
        <v>8</v>
      </c>
      <c r="GZ90" s="1">
        <f t="shared" si="16"/>
        <v>2</v>
      </c>
      <c r="HA90" s="1">
        <f t="shared" si="16"/>
        <v>4</v>
      </c>
      <c r="HB90" s="3">
        <f>SUM(C90:HA90)</f>
        <v>1827</v>
      </c>
    </row>
  </sheetData>
  <autoFilter ref="A1:HB90"/>
  <conditionalFormatting sqref="HB2:HB89">
    <cfRule type="top10" dxfId="0" priority="1" percent="1" rank="10"/>
  </conditionalFormatting>
  <hyperlinks>
    <hyperlink ref="DD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CONCATENATE(users!$A$36," ",users!A39)</f>
        <v>Боярыня 18</v>
      </c>
      <c r="B6">
        <f>HLOOKUP($B$1,users!$1:$89,39,0)</f>
        <v>4</v>
      </c>
    </row>
    <row r="7" spans="1:2" x14ac:dyDescent="0.25">
      <c r="A7" t="str">
        <f>CONCATENATE(users!$A$56," ",users!A58)</f>
        <v>Рябина 9</v>
      </c>
      <c r="B7">
        <f>HLOOKUP($B$1,users!$1:$89,58,0)</f>
        <v>4</v>
      </c>
    </row>
    <row r="8" spans="1:2" x14ac:dyDescent="0.25">
      <c r="A8" t="str">
        <f>CONCATENATE(users!$A$82," ",users!A84)</f>
        <v>Рябинушка 5</v>
      </c>
      <c r="B8">
        <f>HLOOKUP($B$1,users!$1:$89,84,0)</f>
        <v>4</v>
      </c>
    </row>
    <row r="9" spans="1:2" x14ac:dyDescent="0.25">
      <c r="A9" t="str">
        <f>CONCATENATE(users!$A$65," ",users!A67)</f>
        <v>Казачка 16</v>
      </c>
      <c r="B9">
        <f>HLOOKUP($B$1,users!$1:$89,67,0)</f>
        <v>5</v>
      </c>
    </row>
    <row r="10" spans="1:2" x14ac:dyDescent="0.25">
      <c r="A10" t="str">
        <f>CONCATENATE(users!$A$23," ",users!A24)</f>
        <v>Лирика 13</v>
      </c>
      <c r="B10">
        <f>HLOOKUP($B$1,users!$1:$89,24,0)</f>
        <v>6</v>
      </c>
    </row>
    <row r="11" spans="1:2" x14ac:dyDescent="0.25">
      <c r="A11" t="str">
        <f>CONCATENATE(users!$A$56," ",users!A61)</f>
        <v>Рябина 20</v>
      </c>
      <c r="B11">
        <f>HLOOKUP($B$1,users!$1:$89,61,0)</f>
        <v>6</v>
      </c>
    </row>
    <row r="12" spans="1:2" x14ac:dyDescent="0.25">
      <c r="A12" t="str">
        <f>CONCATENATE(users!$A$82," ",users!A86)</f>
        <v>Рябинушка 10</v>
      </c>
      <c r="B12">
        <f>HLOOKUP($B$1,users!$1:$89,86,0)</f>
        <v>6</v>
      </c>
    </row>
    <row r="13" spans="1:2" x14ac:dyDescent="0.25">
      <c r="A13" t="str">
        <f>CONCATENATE(users!$A$65," ",users!A66)</f>
        <v>Казачка 7</v>
      </c>
      <c r="B13">
        <f>HLOOKUP($B$1,users!$1:$89,66,0)</f>
        <v>7</v>
      </c>
    </row>
    <row r="14" spans="1:2" x14ac:dyDescent="0.25">
      <c r="A14" t="str">
        <f>CONCATENATE(users!$A$2," ",users!A9)</f>
        <v>Небесный 30</v>
      </c>
      <c r="B14">
        <f>HLOOKUP($B$1,users!$1:$89,9,0)</f>
        <v>8</v>
      </c>
    </row>
    <row r="15" spans="1:2" x14ac:dyDescent="0.25">
      <c r="A15" t="str">
        <f>CONCATENATE(users!$A$82," ",users!A83)</f>
        <v>Рябинушка 0</v>
      </c>
      <c r="B15">
        <f>HLOOKUP($B$1,users!$1:$89,83,0)</f>
        <v>8</v>
      </c>
    </row>
    <row r="16" spans="1:2" x14ac:dyDescent="0.25">
      <c r="A16" t="str">
        <f>CONCATENATE(users!$A$2," ",users!A6)</f>
        <v>Небесный 14</v>
      </c>
      <c r="B16">
        <f>HLOOKUP($B$1,users!$1:$89,6,0)</f>
        <v>8</v>
      </c>
    </row>
    <row r="17" spans="1:2" x14ac:dyDescent="0.25">
      <c r="A17" t="str">
        <f>CONCATENATE(users!$A$82," ",users!A85)</f>
        <v>Рябинушка 7</v>
      </c>
      <c r="B17">
        <f>HLOOKUP($B$1,users!$1:$89,85,0)</f>
        <v>8</v>
      </c>
    </row>
    <row r="18" spans="1:2" x14ac:dyDescent="0.25">
      <c r="A18" t="str">
        <f>CONCATENATE(users!$A$82," ",users!A88)</f>
        <v>Рябинушка 15</v>
      </c>
      <c r="B18">
        <f>HLOOKUP($B$1,users!$1:$89,88,0)</f>
        <v>8</v>
      </c>
    </row>
    <row r="19" spans="1:2" x14ac:dyDescent="0.25">
      <c r="A19" t="str">
        <f>CONCATENATE(users!$A$27," ",users!A28)</f>
        <v>Лунный свет 3</v>
      </c>
      <c r="B19">
        <f>HLOOKUP($B$1,users!$1:$89,28,0)</f>
        <v>9</v>
      </c>
    </row>
    <row r="20" spans="1:2" x14ac:dyDescent="0.25">
      <c r="A20" t="str">
        <f>CONCATENATE(users!$A$27," ",users!A29)</f>
        <v>Лунный свет 7</v>
      </c>
      <c r="B20">
        <f>HLOOKUP($B$1,users!$1:$89,29,0)</f>
        <v>9</v>
      </c>
    </row>
    <row r="21" spans="1:2" x14ac:dyDescent="0.25">
      <c r="A21" t="str">
        <f>CONCATENATE(users!$A$65," ",users!A68)</f>
        <v>Казачка 17</v>
      </c>
      <c r="B21">
        <f>HLOOKUP($B$1,users!$1:$89,68,0)</f>
        <v>9</v>
      </c>
    </row>
    <row r="22" spans="1:2" x14ac:dyDescent="0.25">
      <c r="A22" t="str">
        <f>CONCATENATE(users!$A$2," ",users!A7)</f>
        <v>Небесный 17</v>
      </c>
      <c r="B22">
        <f>HLOOKUP($B$1,users!$1:$89,7,0)</f>
        <v>10</v>
      </c>
    </row>
    <row r="23" spans="1:2" x14ac:dyDescent="0.25">
      <c r="A23" t="str">
        <f>CONCATENATE(users!$A$56," ",users!A59)</f>
        <v>Рябина 18</v>
      </c>
      <c r="B23">
        <f>HLOOKUP($B$1,users!$1:$89,59,0)</f>
        <v>11</v>
      </c>
    </row>
    <row r="24" spans="1:2" x14ac:dyDescent="0.25">
      <c r="A24" t="str">
        <f>CONCATENATE(users!$A$36," ",users!A42)</f>
        <v>Боярыня 21</v>
      </c>
      <c r="B24">
        <f>HLOOKUP($B$1,users!$1:$89,42,0)</f>
        <v>12</v>
      </c>
    </row>
    <row r="25" spans="1:2" x14ac:dyDescent="0.25">
      <c r="A25" t="str">
        <f>CONCATENATE(users!$A$17," ",users!A21)</f>
        <v>Сиреневый туман 18</v>
      </c>
      <c r="B25">
        <f>HLOOKUP($B$1,users!$1:$89,21,0)</f>
        <v>13</v>
      </c>
    </row>
    <row r="26" spans="1:2" x14ac:dyDescent="0.25">
      <c r="A26" t="str">
        <f>CONCATENATE(users!$A$36," ",users!A41)</f>
        <v>Боярыня 20</v>
      </c>
      <c r="B26">
        <f>HLOOKUP($B$1,users!$1:$89,41,0)</f>
        <v>13</v>
      </c>
    </row>
    <row r="27" spans="1:2" x14ac:dyDescent="0.25">
      <c r="A27" t="str">
        <f>CONCATENATE(users!$A$56," ",users!A62)</f>
        <v>Рябина 21</v>
      </c>
      <c r="B27">
        <f>HLOOKUP($B$1,users!$1:$89,62,0)</f>
        <v>14</v>
      </c>
    </row>
    <row r="28" spans="1:2" x14ac:dyDescent="0.25">
      <c r="A28" t="str">
        <f>CONCATENATE(users!$A$56," ",users!A57)</f>
        <v>Рябина 7</v>
      </c>
      <c r="B28">
        <f>HLOOKUP($B$1,users!$1:$89,57,0)</f>
        <v>14</v>
      </c>
    </row>
    <row r="29" spans="1:2" x14ac:dyDescent="0.25">
      <c r="A29" t="str">
        <f>CONCATENATE(users!$A$2," ",users!A5)</f>
        <v>Небесный 13</v>
      </c>
      <c r="B29">
        <f>HLOOKUP($B$1,users!$1:$89,5,0)</f>
        <v>14</v>
      </c>
    </row>
    <row r="30" spans="1:2" x14ac:dyDescent="0.25">
      <c r="A30" t="str">
        <f>CONCATENATE(users!$A$2," ",users!A3)</f>
        <v>Небесный 9</v>
      </c>
      <c r="B30">
        <f>HLOOKUP($B$1,users!$1:$89,3,0)</f>
        <v>14</v>
      </c>
    </row>
    <row r="31" spans="1:2" x14ac:dyDescent="0.25">
      <c r="A31" t="str">
        <f>CONCATENATE(users!$A$17," ",users!A20)</f>
        <v>Сиреневый туман 17</v>
      </c>
      <c r="B31">
        <f>HLOOKUP($B$1,users!$1:$89,20,0)</f>
        <v>15</v>
      </c>
    </row>
    <row r="32" spans="1:2" x14ac:dyDescent="0.25">
      <c r="A32" t="str">
        <f>CONCATENATE(users!$A$27," ",users!A32)</f>
        <v>Лунный свет 18</v>
      </c>
      <c r="B32">
        <f>HLOOKUP($B$1,users!$1:$89,32,0)</f>
        <v>15</v>
      </c>
    </row>
    <row r="33" spans="1:2" x14ac:dyDescent="0.25">
      <c r="A33" t="str">
        <f>CONCATENATE(users!$A$73," ",users!A75)</f>
        <v>Караван 2</v>
      </c>
      <c r="B33">
        <f>HLOOKUP($B$1,users!$1:$89,75,0)</f>
        <v>15</v>
      </c>
    </row>
    <row r="34" spans="1:2" x14ac:dyDescent="0.25">
      <c r="A34" t="str">
        <f>CONCATENATE(users!$A$36," ",users!A37)</f>
        <v>Боярыня 10</v>
      </c>
      <c r="B34">
        <f>HLOOKUP($B$1,users!$1:$89,37,0)</f>
        <v>16</v>
      </c>
    </row>
    <row r="35" spans="1:2" x14ac:dyDescent="0.25">
      <c r="A35" t="str">
        <f>CONCATENATE(users!$A$36," ",users!A43)</f>
        <v>Боярыня 22</v>
      </c>
      <c r="B35">
        <f>HLOOKUP($B$1,users!$1:$89,43,0)</f>
        <v>17</v>
      </c>
    </row>
    <row r="36" spans="1:2" x14ac:dyDescent="0.25">
      <c r="A36" t="str">
        <f>CONCATENATE(users!$A$47," ",users!A49)</f>
        <v>Посадский 10</v>
      </c>
      <c r="B36">
        <f>HLOOKUP($B$1,users!$1:$89,49,0)</f>
        <v>17</v>
      </c>
    </row>
    <row r="37" spans="1:2" x14ac:dyDescent="0.25">
      <c r="A37" t="str">
        <f>CONCATENATE(users!$A$23," ",users!A25)</f>
        <v>Лирика 18</v>
      </c>
      <c r="B37">
        <f>HLOOKUP($B$1,users!$1:$89,25,0)</f>
        <v>18</v>
      </c>
    </row>
    <row r="38" spans="1:2" x14ac:dyDescent="0.25">
      <c r="A38" t="str">
        <f>CONCATENATE(users!$A$36," ",users!A40)</f>
        <v>Боярыня 19</v>
      </c>
      <c r="B38">
        <f>HLOOKUP($B$1,users!$1:$89,40,0)</f>
        <v>18</v>
      </c>
    </row>
    <row r="39" spans="1:2" x14ac:dyDescent="0.25">
      <c r="A39" t="str">
        <f>CONCATENATE(users!$A$36," ",users!A38)</f>
        <v>Боярыня 12</v>
      </c>
      <c r="B39">
        <f>HLOOKUP($B$1,users!$1:$89,38,0)</f>
        <v>18</v>
      </c>
    </row>
    <row r="40" spans="1:2" x14ac:dyDescent="0.25">
      <c r="A40" t="str">
        <f>CONCATENATE(users!$A$27," ",users!A34)</f>
        <v>Лунный свет 20</v>
      </c>
      <c r="B40">
        <f>HLOOKUP($B$1,users!$1:$89,34,0)</f>
        <v>20</v>
      </c>
    </row>
    <row r="41" spans="1:2" x14ac:dyDescent="0.25">
      <c r="A41" t="str">
        <f>CONCATENATE(users!$A$70," ",users!A71)</f>
        <v>Летние фантазии 3</v>
      </c>
      <c r="B41">
        <f>HLOOKUP($B$1,users!$1:$89,71,0)</f>
        <v>20</v>
      </c>
    </row>
    <row r="42" spans="1:2" x14ac:dyDescent="0.25">
      <c r="A42" t="str">
        <f>CONCATENATE(users!$A$17," ",users!A18)</f>
        <v>Сиреневый туман 7</v>
      </c>
      <c r="B42">
        <f>HLOOKUP($B$1,users!$1:$89,18,0)</f>
        <v>20</v>
      </c>
    </row>
    <row r="43" spans="1:2" x14ac:dyDescent="0.25">
      <c r="A43" t="str">
        <f>CONCATENATE(users!$A$27," ",users!A33)</f>
        <v>Лунный свет 19</v>
      </c>
      <c r="B43">
        <f>HLOOKUP($B$1,users!$1:$89,33,0)</f>
        <v>21</v>
      </c>
    </row>
    <row r="44" spans="1:2" x14ac:dyDescent="0.25">
      <c r="A44" t="str">
        <f>CONCATENATE(users!$A$65," ",users!A69)</f>
        <v>Казачка 19</v>
      </c>
      <c r="B44">
        <f>HLOOKUP($B$1,users!$1:$89,69,0)</f>
        <v>22</v>
      </c>
    </row>
    <row r="45" spans="1:2" x14ac:dyDescent="0.25">
      <c r="A45" t="str">
        <f>CONCATENATE(users!$A$36," ",users!A44)</f>
        <v>Боярыня 23</v>
      </c>
      <c r="B45">
        <f>HLOOKUP($B$1,users!$1:$89,44,0)</f>
        <v>22</v>
      </c>
    </row>
    <row r="46" spans="1:2" x14ac:dyDescent="0.25">
      <c r="A46" t="str">
        <f>CONCATENATE(users!$A$47," ",users!A51)</f>
        <v>Посадский 18</v>
      </c>
      <c r="B46">
        <f>HLOOKUP($B$1,users!$1:$89,51,0)</f>
        <v>23</v>
      </c>
    </row>
    <row r="47" spans="1:2" x14ac:dyDescent="0.25">
      <c r="A47" t="str">
        <f>CONCATENATE(users!$A$73," ",users!A76)</f>
        <v>Караван 5</v>
      </c>
      <c r="B47">
        <f>HLOOKUP($B$1,users!$1:$89,76,0)</f>
        <v>23</v>
      </c>
    </row>
    <row r="48" spans="1:2" x14ac:dyDescent="0.25">
      <c r="A48" t="str">
        <f>CONCATENATE(users!$A$73," ",users!A77)</f>
        <v>Караван 7</v>
      </c>
      <c r="B48">
        <f>HLOOKUP($B$1,users!$1:$89,77,0)</f>
        <v>24</v>
      </c>
    </row>
    <row r="49" spans="1:2" x14ac:dyDescent="0.25">
      <c r="A49" t="str">
        <f>CONCATENATE(users!$A$73," ",users!A79)</f>
        <v>Караван 10</v>
      </c>
      <c r="B49">
        <f>HLOOKUP($B$1,users!$1:$89,79,0)</f>
        <v>25</v>
      </c>
    </row>
    <row r="50" spans="1:2" x14ac:dyDescent="0.25">
      <c r="A50" t="str">
        <f>CONCATENATE(users!$A$73," ",users!A74)</f>
        <v>Караван 0</v>
      </c>
      <c r="B50">
        <f>HLOOKUP($B$1,users!$1:$89,74,0)</f>
        <v>25</v>
      </c>
    </row>
    <row r="51" spans="1:2" x14ac:dyDescent="0.25">
      <c r="A51" t="str">
        <f>CONCATENATE(users!$A$52," ",users!A55)</f>
        <v>Печатный пряник 20</v>
      </c>
      <c r="B51">
        <f>HLOOKUP($B$1,users!$1:$89,55,0)</f>
        <v>26</v>
      </c>
    </row>
    <row r="52" spans="1:2" x14ac:dyDescent="0.25">
      <c r="A52" t="str">
        <f>CONCATENATE(users!$A$2," ",users!A4)</f>
        <v>Небесный 10</v>
      </c>
      <c r="B52">
        <f>HLOOKUP($B$1,users!$1:$89,4,0)</f>
        <v>26</v>
      </c>
    </row>
    <row r="53" spans="1:2" x14ac:dyDescent="0.25">
      <c r="A53" t="str">
        <f>CONCATENATE(users!$A$11," ",users!A14)</f>
        <v>Русские сезоны 17</v>
      </c>
      <c r="B53">
        <f>HLOOKUP($B$1,users!$1:$89,14,0)</f>
        <v>27</v>
      </c>
    </row>
    <row r="54" spans="1:2" x14ac:dyDescent="0.25">
      <c r="A54" t="str">
        <f>CONCATENATE(users!$A$56," ",users!A60)</f>
        <v>Рябина 19</v>
      </c>
      <c r="B54">
        <f>HLOOKUP($B$1,users!$1:$89,60,0)</f>
        <v>28</v>
      </c>
    </row>
    <row r="55" spans="1:2" x14ac:dyDescent="0.25">
      <c r="A55" t="str">
        <f>CONCATENATE(users!$A$47," ",users!A48)</f>
        <v>Посадский 7</v>
      </c>
      <c r="B55">
        <f>HLOOKUP($B$1,users!$1:$89,48,0)</f>
        <v>31</v>
      </c>
    </row>
    <row r="56" spans="1:2" x14ac:dyDescent="0.25">
      <c r="A56" t="str">
        <f>CONCATENATE(users!$A$70," ",users!A72)</f>
        <v>Летние фантазии 18</v>
      </c>
      <c r="B56">
        <f>HLOOKUP($B$1,users!$1:$89,72,0)</f>
        <v>31</v>
      </c>
    </row>
    <row r="57" spans="1:2" x14ac:dyDescent="0.25">
      <c r="A57" t="str">
        <f>CONCATENATE(users!$A$17," ",users!A22)</f>
        <v>Сиреневый туман 19</v>
      </c>
      <c r="B57">
        <f>HLOOKUP($B$1,users!$1:$89,22,0)</f>
        <v>32</v>
      </c>
    </row>
    <row r="58" spans="1:2" x14ac:dyDescent="0.25">
      <c r="A58" t="str">
        <f>CONCATENATE(users!$A$2," ",users!A8)</f>
        <v>Небесный 18</v>
      </c>
      <c r="B58">
        <f>HLOOKUP($B$1,users!$1:$89,8,0)</f>
        <v>32</v>
      </c>
    </row>
    <row r="59" spans="1:2" x14ac:dyDescent="0.25">
      <c r="A59" t="str">
        <f>CONCATENATE(users!$A$36," ",users!A45)</f>
        <v>Боярыня 24</v>
      </c>
      <c r="B59">
        <f>HLOOKUP($B$1,users!$1:$89,45,0)</f>
        <v>33</v>
      </c>
    </row>
    <row r="60" spans="1:2" x14ac:dyDescent="0.25">
      <c r="A60" t="str">
        <f>CONCATENATE(users!$A$11," ",users!A13)</f>
        <v>Русские сезоны 16</v>
      </c>
      <c r="B60">
        <f>HLOOKUP($B$1,users!$1:$89,13,0)</f>
        <v>36</v>
      </c>
    </row>
    <row r="61" spans="1:2" x14ac:dyDescent="0.25">
      <c r="A61" t="str">
        <f>CONCATENATE(users!$A$56," ",users!A63)</f>
        <v>Рябина 22</v>
      </c>
      <c r="B61">
        <f>HLOOKUP($B$1,users!$1:$89,63,0)</f>
        <v>37</v>
      </c>
    </row>
    <row r="62" spans="1:2" x14ac:dyDescent="0.25">
      <c r="A62" t="str">
        <f>CONCATENATE(users!$A$82," ",users!A89)</f>
        <v>Рябинушка 18</v>
      </c>
      <c r="B62">
        <f>HLOOKUP($B$1,users!$1:$89,89,0)</f>
        <v>38</v>
      </c>
    </row>
    <row r="63" spans="1:2" x14ac:dyDescent="0.25">
      <c r="A63" t="str">
        <f>CONCATENATE(users!$A$11," ",users!A16)</f>
        <v>Русские сезоны 19</v>
      </c>
      <c r="B63">
        <f>HLOOKUP($B$1,users!$1:$89,16,0)</f>
        <v>40</v>
      </c>
    </row>
    <row r="64" spans="1:2" x14ac:dyDescent="0.25">
      <c r="A64" t="str">
        <f>CONCATENATE(users!$A$36," ",users!A46)</f>
        <v>Боярыня 25</v>
      </c>
      <c r="B64">
        <f>HLOOKUP($B$1,users!$1:$89,46,0)</f>
        <v>41</v>
      </c>
    </row>
    <row r="65" spans="1:2" x14ac:dyDescent="0.25">
      <c r="A65" t="str">
        <f>CONCATENATE(users!$A$73," ",users!A80)</f>
        <v>Караван 14</v>
      </c>
      <c r="B65">
        <f>HLOOKUP($B$1,users!$1:$89,80,0)</f>
        <v>41</v>
      </c>
    </row>
    <row r="66" spans="1:2" x14ac:dyDescent="0.25">
      <c r="A66" t="str">
        <f>CONCATENATE(users!$A$11," ",users!A15)</f>
        <v>Русские сезоны 18</v>
      </c>
      <c r="B66">
        <f>HLOOKUP($B$1,users!$1:$89,15,0)</f>
        <v>45</v>
      </c>
    </row>
    <row r="67" spans="1:2" x14ac:dyDescent="0.25">
      <c r="A67" t="str">
        <f>CONCATENATE(users!$A$27," ",users!A30)</f>
        <v>Лунный свет 8</v>
      </c>
      <c r="B67">
        <f>HLOOKUP($B$1,users!$1:$89,30,0)</f>
        <v>45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47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51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53</v>
      </c>
    </row>
    <row r="71" spans="1:2" x14ac:dyDescent="0.25">
      <c r="A71" t="str">
        <f>CONCATENATE(users!$A$23," ",users!A26)</f>
        <v>Лирика 19</v>
      </c>
      <c r="B71">
        <f>HLOOKUP($B$1,users!$1:$89,26,0)</f>
        <v>61</v>
      </c>
    </row>
    <row r="72" spans="1:2" x14ac:dyDescent="0.25">
      <c r="A72" t="str">
        <f>CONCATENATE(users!$A$73," ",users!A81)</f>
        <v>Караван 30</v>
      </c>
      <c r="B72">
        <f>HLOOKUP($B$1,users!$1:$89,81,0)</f>
        <v>70</v>
      </c>
    </row>
    <row r="73" spans="1:2" x14ac:dyDescent="0.25">
      <c r="A73" t="str">
        <f>CONCATENATE(users!$A$56," ",users!A64)</f>
        <v>Рябина 27</v>
      </c>
      <c r="B73">
        <f>HLOOKUP($B$1,users!$1:$89,64,0)</f>
        <v>74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81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83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90</v>
      </c>
    </row>
    <row r="77" spans="1:2" x14ac:dyDescent="0.25">
      <c r="B77" s="1">
        <f>SUM(B2:B76)</f>
        <v>1827</v>
      </c>
    </row>
  </sheetData>
  <sortState ref="A2:B76">
    <sortCondition ref="B2:B7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2</vt:i4>
      </vt:variant>
    </vt:vector>
  </HeadingPairs>
  <TitlesOfParts>
    <vt:vector size="4" baseType="lpstr">
      <vt:lpstr>users</vt:lpstr>
      <vt:lpstr>stat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2018-04-01T13:26:45Z</dcterms:modified>
</cp:coreProperties>
</file>