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 activeTab="4"/>
  </bookViews>
  <sheets>
    <sheet name="users" sheetId="1" r:id="rId1"/>
    <sheet name="ranking_all" sheetId="3" r:id="rId2"/>
    <sheet name="stat" sheetId="2" r:id="rId3"/>
    <sheet name="ranking_TOP" sheetId="4" r:id="rId4"/>
    <sheet name="ranking_colour" sheetId="5" r:id="rId5"/>
  </sheets>
  <definedNames>
    <definedName name="_xlnm._FilterDatabase" localSheetId="0" hidden="1">users!$A$1:$HJ$90</definedName>
  </definedNames>
  <calcPr calcId="145621"/>
</workbook>
</file>

<file path=xl/calcChain.xml><?xml version="1.0" encoding="utf-8"?>
<calcChain xmlns="http://schemas.openxmlformats.org/spreadsheetml/2006/main">
  <c r="HJ89" i="1" l="1"/>
  <c r="HJ88" i="1"/>
  <c r="HJ87" i="1"/>
  <c r="HJ86" i="1"/>
  <c r="HJ85" i="1"/>
  <c r="HJ84" i="1"/>
  <c r="HJ83" i="1"/>
  <c r="HJ81" i="1"/>
  <c r="HJ80" i="1"/>
  <c r="HJ79" i="1"/>
  <c r="HJ78" i="1"/>
  <c r="HJ77" i="1"/>
  <c r="HJ76" i="1"/>
  <c r="HJ75" i="1"/>
  <c r="HJ74" i="1"/>
  <c r="HJ72" i="1"/>
  <c r="HJ71" i="1"/>
  <c r="HJ69" i="1"/>
  <c r="HJ68" i="1"/>
  <c r="HJ67" i="1"/>
  <c r="HJ66" i="1"/>
  <c r="HJ64" i="1"/>
  <c r="HJ63" i="1"/>
  <c r="HJ62" i="1"/>
  <c r="HJ61" i="1"/>
  <c r="HJ60" i="1"/>
  <c r="HJ59" i="1"/>
  <c r="HJ58" i="1"/>
  <c r="HJ57" i="1"/>
  <c r="HJ55" i="1"/>
  <c r="HJ54" i="1"/>
  <c r="HJ53" i="1"/>
  <c r="HJ51" i="1"/>
  <c r="HJ50" i="1"/>
  <c r="HJ49" i="1"/>
  <c r="HJ48" i="1"/>
  <c r="HJ46" i="1"/>
  <c r="HJ45" i="1"/>
  <c r="HJ44" i="1"/>
  <c r="HJ43" i="1"/>
  <c r="HJ42" i="1"/>
  <c r="HJ41" i="1"/>
  <c r="HJ40" i="1"/>
  <c r="HJ39" i="1"/>
  <c r="HJ38" i="1"/>
  <c r="HJ37" i="1"/>
  <c r="HJ35" i="1"/>
  <c r="HJ34" i="1"/>
  <c r="HJ33" i="1"/>
  <c r="HJ32" i="1"/>
  <c r="HJ31" i="1"/>
  <c r="HJ30" i="1"/>
  <c r="HJ29" i="1"/>
  <c r="HJ28" i="1"/>
  <c r="HJ26" i="1"/>
  <c r="HJ25" i="1"/>
  <c r="HJ24" i="1"/>
  <c r="HJ22" i="1"/>
  <c r="HJ21" i="1"/>
  <c r="HJ20" i="1"/>
  <c r="HJ19" i="1"/>
  <c r="HJ18" i="1"/>
  <c r="HJ16" i="1"/>
  <c r="HJ15" i="1"/>
  <c r="HJ14" i="1"/>
  <c r="HJ13" i="1"/>
  <c r="HJ12" i="1"/>
  <c r="HJ10" i="1"/>
  <c r="HJ9" i="1"/>
  <c r="HJ8" i="1"/>
  <c r="HJ7" i="1"/>
  <c r="HJ6" i="1"/>
  <c r="HJ5" i="1"/>
  <c r="HJ4" i="1"/>
  <c r="N4" i="5" s="1"/>
  <c r="HJ3" i="1"/>
  <c r="HI90" i="1"/>
  <c r="HJ90" i="1" s="1"/>
  <c r="N15" i="5"/>
  <c r="M15" i="5"/>
  <c r="N16" i="5"/>
  <c r="M16" i="5"/>
  <c r="H15" i="5"/>
  <c r="G15" i="5"/>
  <c r="K3" i="5"/>
  <c r="J3" i="5"/>
  <c r="E3" i="5"/>
  <c r="D3" i="5"/>
  <c r="Q15" i="5"/>
  <c r="P15" i="5"/>
  <c r="B15" i="5"/>
  <c r="A15" i="5"/>
  <c r="E15" i="5"/>
  <c r="D15" i="5"/>
  <c r="H3" i="5"/>
  <c r="G3" i="5"/>
  <c r="H4" i="5"/>
  <c r="G4" i="5"/>
  <c r="E16" i="5"/>
  <c r="D16" i="5"/>
  <c r="E4" i="5"/>
  <c r="D4" i="5"/>
  <c r="B3" i="5"/>
  <c r="A3" i="5"/>
  <c r="Q3" i="5"/>
  <c r="P3" i="5"/>
  <c r="E17" i="5"/>
  <c r="D17" i="5"/>
  <c r="K4" i="5"/>
  <c r="J4" i="5"/>
  <c r="E18" i="5"/>
  <c r="D18" i="5"/>
  <c r="B4" i="5"/>
  <c r="A4" i="5"/>
  <c r="H16" i="5"/>
  <c r="G16" i="5"/>
  <c r="N3" i="5"/>
  <c r="M3" i="5"/>
  <c r="B16" i="5"/>
  <c r="A16" i="5"/>
  <c r="B22" i="5"/>
  <c r="A22" i="5"/>
  <c r="E19" i="5"/>
  <c r="D19" i="5"/>
  <c r="K5" i="5"/>
  <c r="J5" i="5"/>
  <c r="M4" i="5"/>
  <c r="E5" i="5"/>
  <c r="D5" i="5"/>
  <c r="N17" i="5"/>
  <c r="M17" i="5"/>
  <c r="E6" i="5"/>
  <c r="D6" i="5"/>
  <c r="E7" i="5"/>
  <c r="D7" i="5"/>
  <c r="E8" i="5"/>
  <c r="D8" i="5"/>
  <c r="H17" i="5"/>
  <c r="G17" i="5"/>
  <c r="H5" i="5"/>
  <c r="G5" i="5"/>
  <c r="B17" i="5"/>
  <c r="A17" i="5"/>
  <c r="B5" i="5"/>
  <c r="A5" i="5"/>
  <c r="K15" i="5"/>
  <c r="J15" i="5"/>
  <c r="H6" i="5"/>
  <c r="G6" i="5"/>
  <c r="B23" i="5"/>
  <c r="A23" i="5"/>
  <c r="B6" i="5"/>
  <c r="A6" i="5"/>
  <c r="H18" i="5"/>
  <c r="G18" i="5"/>
  <c r="B7" i="5"/>
  <c r="A7" i="5"/>
  <c r="B8" i="5"/>
  <c r="A8" i="5"/>
  <c r="Q16" i="5"/>
  <c r="P16" i="5"/>
  <c r="B18" i="5"/>
  <c r="A18" i="5"/>
  <c r="B9" i="5"/>
  <c r="A9" i="5"/>
  <c r="E9" i="5"/>
  <c r="D9" i="5"/>
  <c r="K6" i="5"/>
  <c r="J6" i="5"/>
  <c r="H7" i="5"/>
  <c r="G7" i="5"/>
  <c r="N6" i="5"/>
  <c r="M6" i="5"/>
  <c r="N5" i="5"/>
  <c r="M5" i="5"/>
  <c r="K7" i="5"/>
  <c r="J7" i="5"/>
  <c r="B10" i="5"/>
  <c r="A10" i="5"/>
  <c r="B19" i="5"/>
  <c r="A19" i="5"/>
  <c r="B11" i="5"/>
  <c r="A11" i="5"/>
  <c r="K8" i="5"/>
  <c r="J8" i="5"/>
  <c r="N7" i="5"/>
  <c r="M7" i="5"/>
  <c r="Q4" i="5"/>
  <c r="P4" i="5"/>
  <c r="K16" i="5"/>
  <c r="J16" i="5"/>
  <c r="H9" i="5"/>
  <c r="G9" i="5"/>
  <c r="H8" i="5"/>
  <c r="G8" i="5"/>
  <c r="N8" i="5"/>
  <c r="M8" i="5"/>
  <c r="Q5" i="5"/>
  <c r="P5" i="5"/>
  <c r="Q6" i="5"/>
  <c r="P6" i="5"/>
  <c r="N9" i="5"/>
  <c r="M9" i="5"/>
  <c r="K17" i="5"/>
  <c r="J17" i="5"/>
  <c r="Q17" i="5"/>
  <c r="P17" i="5"/>
  <c r="Q7" i="5"/>
  <c r="P7" i="5"/>
  <c r="K9" i="5"/>
  <c r="J9" i="5"/>
  <c r="K18" i="5"/>
  <c r="J18" i="5"/>
  <c r="K10" i="5"/>
  <c r="J10" i="5"/>
  <c r="Q8" i="5"/>
  <c r="P8" i="5"/>
  <c r="B12" i="5"/>
  <c r="A12" i="5"/>
  <c r="N10" i="5"/>
  <c r="M10" i="5"/>
  <c r="E10" i="5"/>
  <c r="D10" i="5"/>
  <c r="Q9" i="5"/>
  <c r="P9" i="5"/>
  <c r="H10" i="5"/>
  <c r="G10" i="5"/>
  <c r="HH90" i="1"/>
  <c r="HG90" i="1"/>
  <c r="HF90" i="1"/>
  <c r="HE90" i="1"/>
  <c r="HD90" i="1"/>
  <c r="HC90" i="1"/>
  <c r="HB90" i="1"/>
  <c r="HA90" i="1" l="1"/>
  <c r="GZ90" i="1"/>
  <c r="GY90" i="1"/>
  <c r="GX90" i="1"/>
  <c r="GW90" i="1" l="1"/>
  <c r="GV90" i="1"/>
  <c r="GU90" i="1"/>
  <c r="GT90" i="1"/>
  <c r="GS90" i="1"/>
  <c r="GR90" i="1"/>
  <c r="GQ90" i="1"/>
  <c r="GP90" i="1"/>
  <c r="GO90" i="1"/>
  <c r="GN90" i="1"/>
  <c r="GM90" i="1"/>
  <c r="GL90" i="1"/>
  <c r="GK90" i="1"/>
  <c r="GJ90" i="1"/>
  <c r="B89" i="1" l="1"/>
  <c r="B88" i="1"/>
  <c r="B87" i="1"/>
  <c r="B86" i="1"/>
  <c r="B85" i="1"/>
  <c r="B84" i="1"/>
  <c r="B83" i="1"/>
  <c r="B81" i="1"/>
  <c r="B80" i="1"/>
  <c r="B79" i="1"/>
  <c r="B78" i="1"/>
  <c r="B77" i="1"/>
  <c r="B76" i="1"/>
  <c r="B75" i="1"/>
  <c r="B74" i="1"/>
  <c r="B72" i="1"/>
  <c r="B71" i="1"/>
  <c r="B69" i="1"/>
  <c r="B68" i="1"/>
  <c r="B67" i="1"/>
  <c r="B66" i="1"/>
  <c r="B64" i="1"/>
  <c r="B63" i="1"/>
  <c r="B62" i="1"/>
  <c r="B61" i="1"/>
  <c r="B60" i="1"/>
  <c r="B59" i="1"/>
  <c r="B58" i="1"/>
  <c r="B57" i="1"/>
  <c r="B55" i="1"/>
  <c r="B54" i="1"/>
  <c r="B53" i="1"/>
  <c r="B51" i="1"/>
  <c r="B50" i="1"/>
  <c r="B49" i="1"/>
  <c r="B48" i="1"/>
  <c r="B46" i="1"/>
  <c r="B45" i="1"/>
  <c r="B44" i="1"/>
  <c r="B43" i="1"/>
  <c r="B42" i="1"/>
  <c r="B41" i="1"/>
  <c r="B40" i="1"/>
  <c r="B39" i="1"/>
  <c r="B38" i="1"/>
  <c r="B37" i="1"/>
  <c r="B35" i="1"/>
  <c r="B34" i="1"/>
  <c r="B33" i="1"/>
  <c r="B32" i="1"/>
  <c r="B31" i="1"/>
  <c r="B30" i="1"/>
  <c r="B29" i="1"/>
  <c r="B28" i="1"/>
  <c r="B26" i="1"/>
  <c r="B25" i="1"/>
  <c r="B24" i="1"/>
  <c r="B22" i="1"/>
  <c r="B21" i="1"/>
  <c r="B20" i="1"/>
  <c r="B19" i="1"/>
  <c r="B18" i="1"/>
  <c r="B16" i="1"/>
  <c r="B15" i="1"/>
  <c r="B14" i="1"/>
  <c r="B13" i="1"/>
  <c r="B12" i="1"/>
  <c r="B10" i="1"/>
  <c r="B9" i="1"/>
  <c r="B8" i="1"/>
  <c r="B7" i="1"/>
  <c r="B6" i="1"/>
  <c r="B5" i="1"/>
  <c r="B4" i="1"/>
  <c r="B3" i="1"/>
  <c r="A2" i="2"/>
  <c r="A63" i="2"/>
  <c r="A15" i="2"/>
  <c r="A3" i="2"/>
  <c r="A11" i="2"/>
  <c r="A21" i="2"/>
  <c r="A7" i="2"/>
  <c r="A16" i="2"/>
  <c r="A72" i="2"/>
  <c r="A65" i="2"/>
  <c r="A49" i="2"/>
  <c r="A4" i="2"/>
  <c r="A48" i="2"/>
  <c r="A47" i="2"/>
  <c r="A32" i="2"/>
  <c r="A51" i="2"/>
  <c r="A55" i="2"/>
  <c r="A40" i="2"/>
  <c r="A42" i="2"/>
  <c r="A20" i="2"/>
  <c r="A9" i="2"/>
  <c r="A13" i="2"/>
  <c r="A73" i="2"/>
  <c r="A61" i="2"/>
  <c r="A27" i="2"/>
  <c r="A10" i="2"/>
  <c r="A53" i="2"/>
  <c r="A23" i="2"/>
  <c r="A8" i="2"/>
  <c r="A31" i="2"/>
  <c r="A50" i="2"/>
  <c r="A76" i="2"/>
  <c r="A75" i="2"/>
  <c r="A46" i="2"/>
  <c r="A74" i="2"/>
  <c r="A38" i="2"/>
  <c r="A58" i="2"/>
  <c r="A64" i="2"/>
  <c r="A59" i="2"/>
  <c r="A43" i="2"/>
  <c r="A37" i="2"/>
  <c r="A24" i="2"/>
  <c r="A26" i="2"/>
  <c r="A36" i="2"/>
  <c r="A6" i="2"/>
  <c r="A39" i="2"/>
  <c r="A33" i="2"/>
  <c r="A68" i="2"/>
  <c r="A41" i="2"/>
  <c r="A45" i="2"/>
  <c r="A30" i="2"/>
  <c r="A67" i="2"/>
  <c r="A19" i="2"/>
  <c r="A18" i="2"/>
  <c r="A71" i="2"/>
  <c r="A35" i="2"/>
  <c r="A12" i="2"/>
  <c r="A56" i="2"/>
  <c r="A25" i="2"/>
  <c r="A34" i="2"/>
  <c r="A70" i="2"/>
  <c r="A44" i="2"/>
  <c r="A62" i="2"/>
  <c r="A66" i="2"/>
  <c r="A54" i="2"/>
  <c r="A60" i="2"/>
  <c r="A69" i="2"/>
  <c r="A5" i="2"/>
  <c r="A14" i="2"/>
  <c r="A57" i="2"/>
  <c r="A22" i="2"/>
  <c r="A17" i="2"/>
  <c r="A28" i="2"/>
  <c r="A52" i="2"/>
  <c r="A29" i="2"/>
  <c r="GI90" i="1" l="1"/>
  <c r="GH90" i="1"/>
  <c r="GG90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4" i="2"/>
  <c r="B23" i="2"/>
  <c r="B36" i="2"/>
  <c r="B62" i="2"/>
  <c r="B72" i="2"/>
  <c r="B27" i="2"/>
  <c r="B35" i="2"/>
  <c r="B21" i="2"/>
  <c r="B64" i="2"/>
  <c r="B14" i="2"/>
  <c r="B32" i="2"/>
  <c r="B50" i="2"/>
  <c r="B33" i="2"/>
  <c r="B44" i="2"/>
  <c r="B11" i="2"/>
  <c r="B67" i="2"/>
  <c r="B40" i="2"/>
  <c r="B45" i="2"/>
  <c r="B51" i="2"/>
  <c r="B76" i="2"/>
  <c r="B68" i="2"/>
  <c r="B69" i="2"/>
  <c r="B48" i="2"/>
  <c r="B75" i="2"/>
  <c r="B34" i="2"/>
  <c r="B47" i="2"/>
  <c r="B39" i="2"/>
  <c r="B15" i="2"/>
  <c r="B42" i="2"/>
  <c r="B74" i="2"/>
  <c r="B30" i="2"/>
  <c r="B60" i="2"/>
  <c r="B8" i="2"/>
  <c r="B66" i="2"/>
  <c r="B10" i="2"/>
  <c r="B12" i="2"/>
  <c r="B20" i="2"/>
  <c r="B38" i="2"/>
  <c r="B71" i="2"/>
  <c r="B22" i="2"/>
  <c r="B55" i="2"/>
  <c r="B37" i="2"/>
  <c r="B5" i="2"/>
  <c r="B13" i="2"/>
  <c r="B19" i="2"/>
  <c r="B7" i="2"/>
  <c r="B73" i="2"/>
  <c r="B59" i="2"/>
  <c r="B18" i="2"/>
  <c r="B57" i="2"/>
  <c r="B58" i="2"/>
  <c r="B63" i="2"/>
  <c r="B46" i="2"/>
  <c r="B54" i="2"/>
  <c r="B16" i="2"/>
  <c r="B61" i="2"/>
  <c r="B43" i="2"/>
  <c r="B25" i="2"/>
  <c r="B29" i="2"/>
  <c r="B9" i="2"/>
  <c r="B41" i="2"/>
  <c r="B17" i="2"/>
  <c r="B31" i="2"/>
  <c r="B70" i="2"/>
  <c r="B49" i="2"/>
  <c r="B53" i="2"/>
  <c r="B26" i="2"/>
  <c r="B56" i="2"/>
  <c r="B52" i="2"/>
  <c r="B6" i="2"/>
  <c r="B65" i="2"/>
  <c r="B24" i="2"/>
  <c r="B28" i="2"/>
  <c r="B2" i="2"/>
  <c r="B3" i="2"/>
  <c r="B77" i="2" l="1"/>
</calcChain>
</file>

<file path=xl/sharedStrings.xml><?xml version="1.0" encoding="utf-8"?>
<sst xmlns="http://schemas.openxmlformats.org/spreadsheetml/2006/main" count="245" uniqueCount="227">
  <si>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</si>
  <si>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</si>
  <si>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</si>
  <si>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</si>
  <si>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</si>
  <si>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</si>
  <si>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</si>
  <si>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</si>
  <si>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</si>
  <si>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</si>
  <si>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</si>
  <si>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</si>
  <si>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</si>
  <si>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</si>
  <si>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</si>
  <si>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</si>
  <si>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</si>
  <si>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</si>
  <si>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</si>
  <si>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</si>
  <si>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</si>
  <si>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</si>
  <si>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</si>
  <si>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</si>
  <si>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</si>
  <si>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</si>
  <si>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</si>
  <si>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</si>
  <si>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</si>
  <si>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</si>
  <si>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</si>
  <si>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</si>
  <si>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</si>
  <si>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</si>
  <si>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</si>
  <si>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</si>
  <si>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</si>
  <si>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</si>
  <si>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</si>
  <si>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</si>
  <si>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</si>
  <si>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</si>
  <si>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</si>
  <si>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</si>
  <si>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</si>
  <si>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</si>
  <si>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</si>
  <si>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</si>
  <si>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</si>
  <si>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</si>
  <si>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</si>
  <si>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</si>
  <si>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</si>
  <si>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</si>
  <si>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</si>
  <si>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</si>
  <si>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</si>
  <si>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</si>
  <si>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</si>
  <si>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</si>
  <si>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</si>
  <si>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</si>
  <si>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</si>
  <si>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</si>
  <si>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</si>
  <si>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</si>
  <si>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</si>
  <si>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</si>
  <si>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</si>
  <si>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</si>
  <si>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</si>
  <si>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</si>
  <si>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</si>
  <si>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</si>
  <si>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</si>
  <si>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</si>
  <si>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</si>
  <si>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</si>
  <si>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</si>
  <si>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</si>
  <si>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</si>
  <si>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</si>
  <si>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</si>
  <si>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</si>
  <si>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</si>
  <si>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</si>
  <si>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</si>
  <si>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</si>
  <si>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</si>
  <si>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</si>
  <si>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</si>
  <si>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</si>
  <si>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</si>
  <si>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</si>
  <si>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</si>
  <si>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</si>
  <si>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</si>
  <si>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</si>
  <si>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</si>
  <si>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</si>
  <si>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</si>
  <si>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</si>
  <si>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</si>
  <si>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</si>
  <si>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</si>
  <si>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</si>
  <si>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</si>
  <si>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</si>
  <si>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</si>
  <si>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</si>
  <si>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</si>
  <si>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</si>
  <si>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</si>
  <si>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</si>
  <si>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</si>
  <si>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</si>
  <si>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</si>
  <si>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</si>
  <si>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</si>
  <si>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</si>
  <si>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</si>
  <si>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</si>
  <si>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</si>
  <si>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</si>
  <si>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</si>
  <si>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</si>
  <si>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</si>
  <si>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</si>
  <si>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</si>
  <si>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</si>
  <si>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</si>
  <si>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</si>
  <si>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</si>
  <si>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</si>
  <si>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</si>
  <si>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</si>
  <si>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</si>
  <si>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</si>
  <si>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</si>
  <si>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</si>
  <si>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</si>
  <si>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</si>
  <si>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</si>
  <si>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</si>
  <si>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</si>
  <si>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</si>
  <si>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</si>
  <si>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</si>
  <si>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</si>
  <si>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</si>
  <si>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</si>
  <si>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</si>
  <si>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</si>
  <si>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</si>
  <si>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</si>
  <si>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</si>
  <si>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</si>
  <si>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</si>
  <si>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</si>
  <si>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</si>
  <si>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</si>
  <si>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</si>
  <si>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</si>
  <si>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</si>
  <si>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</si>
  <si>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</si>
  <si>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</si>
  <si>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</si>
  <si>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</si>
  <si>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</si>
  <si>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</si>
  <si>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</si>
  <si>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</si>
  <si>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</si>
  <si>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</si>
  <si>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</si>
  <si>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</si>
  <si>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</si>
  <si>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</si>
  <si>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</si>
  <si>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</si>
  <si>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</si>
  <si>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</si>
  <si>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</si>
  <si>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</si>
  <si>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</si>
  <si>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</si>
  <si>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</si>
  <si>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</si>
  <si>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</si>
  <si>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</si>
  <si>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</si>
  <si>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</si>
  <si>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</si>
  <si>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</si>
  <si>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</si>
  <si>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</si>
  <si>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</si>
  <si>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</si>
  <si>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</si>
  <si>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</si>
  <si>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</si>
  <si>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</si>
  <si>
    <t>alfa</t>
  </si>
  <si>
    <t>Vesta</t>
  </si>
  <si>
    <t>OlgaFox</t>
  </si>
  <si>
    <t>elvira</t>
  </si>
  <si>
    <t>natalyB</t>
  </si>
  <si>
    <t>Северянка</t>
  </si>
  <si>
    <t>Сирин</t>
  </si>
  <si>
    <t xml:space="preserve">Косичка </t>
  </si>
  <si>
    <t>эхо27</t>
  </si>
  <si>
    <t>Valena</t>
  </si>
  <si>
    <t>AcTpuD</t>
  </si>
  <si>
    <t>Синица</t>
  </si>
  <si>
    <t xml:space="preserve">inga-sv </t>
  </si>
  <si>
    <t xml:space="preserve">Столичная </t>
  </si>
  <si>
    <t xml:space="preserve">tanuchka </t>
  </si>
  <si>
    <t>ОльгаC</t>
  </si>
  <si>
    <t>Black_Cat</t>
  </si>
  <si>
    <t>Филя</t>
  </si>
  <si>
    <t>Звёздная</t>
  </si>
  <si>
    <t>lenalena</t>
  </si>
  <si>
    <t>Аркадия</t>
  </si>
  <si>
    <t>tata150764</t>
  </si>
  <si>
    <t>buratino</t>
  </si>
  <si>
    <t>Лада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</si>
</sst>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7" fillId="2" borderId="0" xfId="0" applyFont="1" applyFill="1"/>
  </cellXfs>
  <cellStyles count="2">
    <cellStyle name="Гиперссылка" xfId="1" builtinId="8"/>
    <cellStyle name="Обычный" xfId="0" builtinId="0"/>
  </cellStyles>
  <dxfs count="2"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957DB1"/>
      <color rgb="FFFF7C80"/>
      <color rgb="FFCC3399"/>
      <color rgb="FF8970A8"/>
      <color rgb="FFCC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5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6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4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5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6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7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8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9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FF7C80"/>
              </a:solidFill>
            </c:spPr>
          </c:dPt>
          <c:dLbls>
            <c:dLbl>
              <c:idx val="0"/>
              <c:layout>
                <c:manualLayout>
                  <c:x val="-5.4668754697423513E-3"/>
                  <c:y val="-2.0918162383906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"/>
              <c:layout>
                <c:manualLayout>
                  <c:x val="-5.4636198740248432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"/>
              <c:layout>
                <c:manualLayout>
                  <c:x val="-5.4636198740249439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>
                <c:manualLayout>
                  <c:x val="-5.4636198740248432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(stat!$A$2:$A$9,stat!$A$10:$A$14,stat!$A$15:$A$19,stat!$A$20:$A$22,stat!$A$23:$A$30,stat!$A$31:$A$40,stat!$A$41:$A$44,stat!$A$45:$A$47,stat!$A$48:$A$55,stat!$A$56:$A$59,stat!$A$60:$A$61,stat!$A$62:$A$69,stat!$A$70:$A$76)</c:f>
              <c:strCache>
                <c:ptCount val="75"/>
                <c:pt idx="0">
                  <c:v>Лунный свет 15</c:v>
                </c:pt>
                <c:pt idx="1">
                  <c:v>Рябинушка 13</c:v>
                </c:pt>
                <c:pt idx="2">
                  <c:v>Караван 9</c:v>
                </c:pt>
                <c:pt idx="3">
                  <c:v>Небесный 31</c:v>
                </c:pt>
                <c:pt idx="4">
                  <c:v>Боярыня 18</c:v>
                </c:pt>
                <c:pt idx="5">
                  <c:v>Рябинушка 5</c:v>
                </c:pt>
                <c:pt idx="6">
                  <c:v>Рябина 9</c:v>
                </c:pt>
                <c:pt idx="7">
                  <c:v>Казачка 16</c:v>
                </c:pt>
                <c:pt idx="8">
                  <c:v>Рябина 20</c:v>
                </c:pt>
                <c:pt idx="9">
                  <c:v>Рябинушка 10</c:v>
                </c:pt>
                <c:pt idx="10">
                  <c:v>Лирика 13</c:v>
                </c:pt>
                <c:pt idx="11">
                  <c:v>Казачка 7</c:v>
                </c:pt>
                <c:pt idx="12">
                  <c:v>Небесный 30</c:v>
                </c:pt>
                <c:pt idx="13">
                  <c:v>Рябинушка 15</c:v>
                </c:pt>
                <c:pt idx="14">
                  <c:v>Рябинушка 0</c:v>
                </c:pt>
                <c:pt idx="15">
                  <c:v>Небесный 14</c:v>
                </c:pt>
                <c:pt idx="16">
                  <c:v>Лунный свет 3</c:v>
                </c:pt>
                <c:pt idx="17">
                  <c:v>Лунный свет 7</c:v>
                </c:pt>
                <c:pt idx="18">
                  <c:v>Казачка 17</c:v>
                </c:pt>
                <c:pt idx="19">
                  <c:v>Рябинушка 7</c:v>
                </c:pt>
                <c:pt idx="20">
                  <c:v>Небесный 17</c:v>
                </c:pt>
                <c:pt idx="21">
                  <c:v>Рябина 18</c:v>
                </c:pt>
                <c:pt idx="22">
                  <c:v>Боярыня 21</c:v>
                </c:pt>
                <c:pt idx="23">
                  <c:v>Сиреневый туман 18</c:v>
                </c:pt>
                <c:pt idx="24">
                  <c:v>Боярыня 20</c:v>
                </c:pt>
                <c:pt idx="25">
                  <c:v>Рябина 21</c:v>
                </c:pt>
                <c:pt idx="26">
                  <c:v>Небесный 13</c:v>
                </c:pt>
                <c:pt idx="27">
                  <c:v>Небесный 9</c:v>
                </c:pt>
                <c:pt idx="28">
                  <c:v>Лунный свет 18</c:v>
                </c:pt>
                <c:pt idx="29">
                  <c:v>Рябина 7</c:v>
                </c:pt>
                <c:pt idx="30">
                  <c:v>Караван 2</c:v>
                </c:pt>
                <c:pt idx="31">
                  <c:v>Боярыня 10</c:v>
                </c:pt>
                <c:pt idx="32">
                  <c:v>Сиреневый туман 17</c:v>
                </c:pt>
                <c:pt idx="33">
                  <c:v>Лирика 18</c:v>
                </c:pt>
                <c:pt idx="34">
                  <c:v>Боярыня 19</c:v>
                </c:pt>
                <c:pt idx="35">
                  <c:v>Боярыня 22</c:v>
                </c:pt>
                <c:pt idx="36">
                  <c:v>Посадский 10</c:v>
                </c:pt>
                <c:pt idx="37">
                  <c:v>Боярыня 12</c:v>
                </c:pt>
                <c:pt idx="38">
                  <c:v>Летние фантазии 3</c:v>
                </c:pt>
                <c:pt idx="39">
                  <c:v>Лунный свет 20</c:v>
                </c:pt>
                <c:pt idx="40">
                  <c:v>Казачка 19</c:v>
                </c:pt>
                <c:pt idx="41">
                  <c:v>Боярыня 23</c:v>
                </c:pt>
                <c:pt idx="42">
                  <c:v>Сиреневый туман 7</c:v>
                </c:pt>
                <c:pt idx="43">
                  <c:v>Лунный свет 19</c:v>
                </c:pt>
                <c:pt idx="44">
                  <c:v>Посадский 18</c:v>
                </c:pt>
                <c:pt idx="45">
                  <c:v>Караван 5</c:v>
                </c:pt>
                <c:pt idx="46">
                  <c:v>Караван 7</c:v>
                </c:pt>
                <c:pt idx="47">
                  <c:v>Караван 10</c:v>
                </c:pt>
                <c:pt idx="48">
                  <c:v>Печатный пряник 20</c:v>
                </c:pt>
                <c:pt idx="49">
                  <c:v>Караван 0</c:v>
                </c:pt>
                <c:pt idx="50">
                  <c:v>Небесный 10</c:v>
                </c:pt>
                <c:pt idx="51">
                  <c:v>Рябина 19</c:v>
                </c:pt>
                <c:pt idx="52">
                  <c:v>Русские сезоны 17</c:v>
                </c:pt>
                <c:pt idx="53">
                  <c:v>Летние фантазии 18</c:v>
                </c:pt>
                <c:pt idx="54">
                  <c:v>Сиреневый туман 19</c:v>
                </c:pt>
                <c:pt idx="55">
                  <c:v>Небесный 18</c:v>
                </c:pt>
                <c:pt idx="56">
                  <c:v>Посадский 7</c:v>
                </c:pt>
                <c:pt idx="57">
                  <c:v>Боярыня 24</c:v>
                </c:pt>
                <c:pt idx="58">
                  <c:v>Русские сезоны 16</c:v>
                </c:pt>
                <c:pt idx="59">
                  <c:v>Рябина 22</c:v>
                </c:pt>
                <c:pt idx="60">
                  <c:v>Русские сезоны 19</c:v>
                </c:pt>
                <c:pt idx="61">
                  <c:v>Рябинушка 18</c:v>
                </c:pt>
                <c:pt idx="62">
                  <c:v>Боярыня 25</c:v>
                </c:pt>
                <c:pt idx="63">
                  <c:v>Караван 14</c:v>
                </c:pt>
                <c:pt idx="64">
                  <c:v>Русские сезоны 18</c:v>
                </c:pt>
                <c:pt idx="65">
                  <c:v>Лунный свет 8</c:v>
                </c:pt>
                <c:pt idx="66">
                  <c:v>Лунный свет 21</c:v>
                </c:pt>
                <c:pt idx="67">
                  <c:v>Русские сезоны 14</c:v>
                </c:pt>
                <c:pt idx="68">
                  <c:v>Сиреневый туман 14</c:v>
                </c:pt>
                <c:pt idx="69">
                  <c:v>Лирика 19</c:v>
                </c:pt>
                <c:pt idx="70">
                  <c:v>Караван 30</c:v>
                </c:pt>
                <c:pt idx="71">
                  <c:v>Рябина 27</c:v>
                </c:pt>
                <c:pt idx="72">
                  <c:v>Посадский 14</c:v>
                </c:pt>
                <c:pt idx="73">
                  <c:v>Печатный пряник 18</c:v>
                </c:pt>
                <c:pt idx="74">
                  <c:v>Печатный пряник 19</c:v>
                </c:pt>
              </c:strCache>
            </c:strRef>
          </c:cat>
          <c:val>
            <c:numRef>
              <c:f>(stat!$B$2:$B$9,stat!$B$10:$B$14,stat!$B$15:$B$19,stat!$B$20:$B$22,stat!$B$23:$B$30,stat!$B$31:$B$40,stat!$B$41:$B$44,stat!$B$45:$B$47,stat!$B$48:$B$55,stat!$B$56:$B$59,stat!$B$60:$B$61,stat!$B$62:$B$69,stat!$B$70:$B$76)</c:f>
              <c:numCache>
                <c:formatCode>General</c:formatCode>
                <c:ptCount val="7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5</c:v>
                </c:pt>
                <c:pt idx="7">
                  <c:v>5</c:v>
                </c:pt>
                <c:pt idx="8">
                  <c:v>6</c:v>
                </c:pt>
                <c:pt idx="9">
                  <c:v>6</c:v>
                </c:pt>
                <c:pt idx="10">
                  <c:v>7</c:v>
                </c:pt>
                <c:pt idx="11">
                  <c:v>7</c:v>
                </c:pt>
                <c:pt idx="12">
                  <c:v>8</c:v>
                </c:pt>
                <c:pt idx="13">
                  <c:v>8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10</c:v>
                </c:pt>
                <c:pt idx="20">
                  <c:v>10</c:v>
                </c:pt>
                <c:pt idx="21">
                  <c:v>12</c:v>
                </c:pt>
                <c:pt idx="22">
                  <c:v>12</c:v>
                </c:pt>
                <c:pt idx="23">
                  <c:v>14</c:v>
                </c:pt>
                <c:pt idx="24">
                  <c:v>14</c:v>
                </c:pt>
                <c:pt idx="25">
                  <c:v>14</c:v>
                </c:pt>
                <c:pt idx="26">
                  <c:v>14</c:v>
                </c:pt>
                <c:pt idx="27">
                  <c:v>14</c:v>
                </c:pt>
                <c:pt idx="28">
                  <c:v>15</c:v>
                </c:pt>
                <c:pt idx="29">
                  <c:v>16</c:v>
                </c:pt>
                <c:pt idx="30">
                  <c:v>16</c:v>
                </c:pt>
                <c:pt idx="31">
                  <c:v>16</c:v>
                </c:pt>
                <c:pt idx="32">
                  <c:v>17</c:v>
                </c:pt>
                <c:pt idx="33">
                  <c:v>18</c:v>
                </c:pt>
                <c:pt idx="34">
                  <c:v>18</c:v>
                </c:pt>
                <c:pt idx="35">
                  <c:v>19</c:v>
                </c:pt>
                <c:pt idx="36">
                  <c:v>19</c:v>
                </c:pt>
                <c:pt idx="37">
                  <c:v>20</c:v>
                </c:pt>
                <c:pt idx="38">
                  <c:v>21</c:v>
                </c:pt>
                <c:pt idx="39">
                  <c:v>22</c:v>
                </c:pt>
                <c:pt idx="40">
                  <c:v>22</c:v>
                </c:pt>
                <c:pt idx="41">
                  <c:v>22</c:v>
                </c:pt>
                <c:pt idx="42">
                  <c:v>24</c:v>
                </c:pt>
                <c:pt idx="43">
                  <c:v>24</c:v>
                </c:pt>
                <c:pt idx="44">
                  <c:v>24</c:v>
                </c:pt>
                <c:pt idx="45">
                  <c:v>24</c:v>
                </c:pt>
                <c:pt idx="46">
                  <c:v>26</c:v>
                </c:pt>
                <c:pt idx="47">
                  <c:v>26</c:v>
                </c:pt>
                <c:pt idx="48">
                  <c:v>26</c:v>
                </c:pt>
                <c:pt idx="49">
                  <c:v>28</c:v>
                </c:pt>
                <c:pt idx="50">
                  <c:v>29</c:v>
                </c:pt>
                <c:pt idx="51">
                  <c:v>29</c:v>
                </c:pt>
                <c:pt idx="52">
                  <c:v>30</c:v>
                </c:pt>
                <c:pt idx="53">
                  <c:v>31</c:v>
                </c:pt>
                <c:pt idx="54">
                  <c:v>32</c:v>
                </c:pt>
                <c:pt idx="55">
                  <c:v>33</c:v>
                </c:pt>
                <c:pt idx="56">
                  <c:v>34</c:v>
                </c:pt>
                <c:pt idx="57">
                  <c:v>36</c:v>
                </c:pt>
                <c:pt idx="58">
                  <c:v>36</c:v>
                </c:pt>
                <c:pt idx="59">
                  <c:v>38</c:v>
                </c:pt>
                <c:pt idx="60">
                  <c:v>40</c:v>
                </c:pt>
                <c:pt idx="61">
                  <c:v>41</c:v>
                </c:pt>
                <c:pt idx="62">
                  <c:v>41</c:v>
                </c:pt>
                <c:pt idx="63">
                  <c:v>43</c:v>
                </c:pt>
                <c:pt idx="64">
                  <c:v>46</c:v>
                </c:pt>
                <c:pt idx="65">
                  <c:v>46</c:v>
                </c:pt>
                <c:pt idx="66">
                  <c:v>49</c:v>
                </c:pt>
                <c:pt idx="67">
                  <c:v>55</c:v>
                </c:pt>
                <c:pt idx="68">
                  <c:v>55</c:v>
                </c:pt>
                <c:pt idx="69">
                  <c:v>64</c:v>
                </c:pt>
                <c:pt idx="70">
                  <c:v>74</c:v>
                </c:pt>
                <c:pt idx="71">
                  <c:v>75</c:v>
                </c:pt>
                <c:pt idx="72">
                  <c:v>85</c:v>
                </c:pt>
                <c:pt idx="73">
                  <c:v>88</c:v>
                </c:pt>
                <c:pt idx="74">
                  <c:v>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1749632"/>
        <c:axId val="63808640"/>
      </c:barChart>
      <c:catAx>
        <c:axId val="1117496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700" b="0"/>
            </a:pPr>
            <a:endParaRPr lang="ru-RU"/>
          </a:p>
        </c:txPr>
        <c:crossAx val="63808640"/>
        <c:crosses val="autoZero"/>
        <c:auto val="1"/>
        <c:lblAlgn val="ctr"/>
        <c:lblOffset val="100"/>
        <c:tickLblSkip val="1"/>
        <c:noMultiLvlLbl val="0"/>
      </c:catAx>
      <c:valAx>
        <c:axId val="6380864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0"/>
            </a:pPr>
            <a:endParaRPr lang="ru-RU"/>
          </a:p>
        </c:txPr>
        <c:crossAx val="111749632"/>
        <c:crosses val="autoZero"/>
        <c:crossBetween val="between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7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28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29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0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1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2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4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5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6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7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65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Lbls>
            <c:txPr>
              <a:bodyPr/>
              <a:lstStyle/>
              <a:p>
                <a:pPr>
                  <a:defRPr sz="900" b="1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stat!$A$39:$A$76</c:f>
              <c:strCache>
                <c:ptCount val="38"/>
                <c:pt idx="0">
                  <c:v>Боярыня 12</c:v>
                </c:pt>
                <c:pt idx="1">
                  <c:v>Летние фантазии 3</c:v>
                </c:pt>
                <c:pt idx="2">
                  <c:v>Лунный свет 20</c:v>
                </c:pt>
                <c:pt idx="3">
                  <c:v>Казачка 19</c:v>
                </c:pt>
                <c:pt idx="4">
                  <c:v>Боярыня 23</c:v>
                </c:pt>
                <c:pt idx="5">
                  <c:v>Сиреневый туман 7</c:v>
                </c:pt>
                <c:pt idx="6">
                  <c:v>Лунный свет 19</c:v>
                </c:pt>
                <c:pt idx="7">
                  <c:v>Посадский 18</c:v>
                </c:pt>
                <c:pt idx="8">
                  <c:v>Караван 5</c:v>
                </c:pt>
                <c:pt idx="9">
                  <c:v>Караван 7</c:v>
                </c:pt>
                <c:pt idx="10">
                  <c:v>Караван 10</c:v>
                </c:pt>
                <c:pt idx="11">
                  <c:v>Печатный пряник 20</c:v>
                </c:pt>
                <c:pt idx="12">
                  <c:v>Караван 0</c:v>
                </c:pt>
                <c:pt idx="13">
                  <c:v>Небесный 10</c:v>
                </c:pt>
                <c:pt idx="14">
                  <c:v>Рябина 19</c:v>
                </c:pt>
                <c:pt idx="15">
                  <c:v>Русские сезоны 17</c:v>
                </c:pt>
                <c:pt idx="16">
                  <c:v>Летние фантазии 18</c:v>
                </c:pt>
                <c:pt idx="17">
                  <c:v>Сиреневый туман 19</c:v>
                </c:pt>
                <c:pt idx="18">
                  <c:v>Небесный 18</c:v>
                </c:pt>
                <c:pt idx="19">
                  <c:v>Посадский 7</c:v>
                </c:pt>
                <c:pt idx="20">
                  <c:v>Боярыня 24</c:v>
                </c:pt>
                <c:pt idx="21">
                  <c:v>Русские сезоны 16</c:v>
                </c:pt>
                <c:pt idx="22">
                  <c:v>Рябина 22</c:v>
                </c:pt>
                <c:pt idx="23">
                  <c:v>Русские сезоны 19</c:v>
                </c:pt>
                <c:pt idx="24">
                  <c:v>Рябинушка 18</c:v>
                </c:pt>
                <c:pt idx="25">
                  <c:v>Боярыня 25</c:v>
                </c:pt>
                <c:pt idx="26">
                  <c:v>Караван 14</c:v>
                </c:pt>
                <c:pt idx="27">
                  <c:v>Русские сезоны 18</c:v>
                </c:pt>
                <c:pt idx="28">
                  <c:v>Лунный свет 8</c:v>
                </c:pt>
                <c:pt idx="29">
                  <c:v>Лунный свет 21</c:v>
                </c:pt>
                <c:pt idx="30">
                  <c:v>Русские сезоны 14</c:v>
                </c:pt>
                <c:pt idx="31">
                  <c:v>Сиреневый туман 14</c:v>
                </c:pt>
                <c:pt idx="32">
                  <c:v>Лирика 19</c:v>
                </c:pt>
                <c:pt idx="33">
                  <c:v>Караван 30</c:v>
                </c:pt>
                <c:pt idx="34">
                  <c:v>Рябина 27</c:v>
                </c:pt>
                <c:pt idx="35">
                  <c:v>Посадский 14</c:v>
                </c:pt>
                <c:pt idx="36">
                  <c:v>Печатный пряник 18</c:v>
                </c:pt>
                <c:pt idx="37">
                  <c:v>Печатный пряник 19</c:v>
                </c:pt>
              </c:strCache>
            </c:strRef>
          </c:cat>
          <c:val>
            <c:numRef>
              <c:f>stat!$B$39:$B$76</c:f>
              <c:numCache>
                <c:formatCode>General</c:formatCode>
                <c:ptCount val="38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22</c:v>
                </c:pt>
                <c:pt idx="4">
                  <c:v>22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26</c:v>
                </c:pt>
                <c:pt idx="10">
                  <c:v>26</c:v>
                </c:pt>
                <c:pt idx="11">
                  <c:v>26</c:v>
                </c:pt>
                <c:pt idx="12">
                  <c:v>28</c:v>
                </c:pt>
                <c:pt idx="13">
                  <c:v>29</c:v>
                </c:pt>
                <c:pt idx="14">
                  <c:v>29</c:v>
                </c:pt>
                <c:pt idx="15">
                  <c:v>30</c:v>
                </c:pt>
                <c:pt idx="16">
                  <c:v>31</c:v>
                </c:pt>
                <c:pt idx="17">
                  <c:v>32</c:v>
                </c:pt>
                <c:pt idx="18">
                  <c:v>33</c:v>
                </c:pt>
                <c:pt idx="19">
                  <c:v>34</c:v>
                </c:pt>
                <c:pt idx="20">
                  <c:v>36</c:v>
                </c:pt>
                <c:pt idx="21">
                  <c:v>36</c:v>
                </c:pt>
                <c:pt idx="22">
                  <c:v>38</c:v>
                </c:pt>
                <c:pt idx="23">
                  <c:v>40</c:v>
                </c:pt>
                <c:pt idx="24">
                  <c:v>41</c:v>
                </c:pt>
                <c:pt idx="25">
                  <c:v>41</c:v>
                </c:pt>
                <c:pt idx="26">
                  <c:v>43</c:v>
                </c:pt>
                <c:pt idx="27">
                  <c:v>46</c:v>
                </c:pt>
                <c:pt idx="28">
                  <c:v>46</c:v>
                </c:pt>
                <c:pt idx="29">
                  <c:v>49</c:v>
                </c:pt>
                <c:pt idx="30">
                  <c:v>55</c:v>
                </c:pt>
                <c:pt idx="31">
                  <c:v>55</c:v>
                </c:pt>
                <c:pt idx="32">
                  <c:v>64</c:v>
                </c:pt>
                <c:pt idx="33">
                  <c:v>74</c:v>
                </c:pt>
                <c:pt idx="34">
                  <c:v>75</c:v>
                </c:pt>
                <c:pt idx="35">
                  <c:v>85</c:v>
                </c:pt>
                <c:pt idx="36">
                  <c:v>88</c:v>
                </c:pt>
                <c:pt idx="37">
                  <c:v>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7420032"/>
        <c:axId val="63810944"/>
      </c:barChart>
      <c:catAx>
        <c:axId val="1174200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63810944"/>
        <c:crosses val="autoZero"/>
        <c:auto val="1"/>
        <c:lblAlgn val="ctr"/>
        <c:lblOffset val="100"/>
        <c:tickLblSkip val="1"/>
        <c:noMultiLvlLbl val="0"/>
      </c:catAx>
      <c:valAx>
        <c:axId val="638109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117420032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@r@solk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J90"/>
  <sheetViews>
    <sheetView workbookViewId="0">
      <pane xSplit="2" ySplit="1" topLeftCell="HJ2" activePane="bottomRight" state="frozen"/>
      <selection pane="topRight" activeCell="C1" sqref="C1"/>
      <selection pane="bottomLeft" activeCell="A2" sqref="A2"/>
      <selection pane="bottomRight" activeCell="HJ1" sqref="HJ1"/>
    </sheetView>
  </sheetViews>
  <sheetFormatPr defaultRowHeight="18.75" x14ac:dyDescent="0.3"/>
  <cols>
    <col min="1" max="1" width="23.85546875" style="3" customWidth="1"/>
    <col min="2" max="2" width="20.28515625" style="1" customWidth="1"/>
    <col min="67" max="67" width="15.42578125" customWidth="1"/>
    <col min="117" max="117" width="10.7109375" customWidth="1"/>
    <col min="143" max="143" width="11" customWidth="1"/>
    <col min="174" max="174" width="12.7109375" customWidth="1"/>
    <col min="183" max="183" width="10.42578125" customWidth="1"/>
    <col min="218" max="218" width="9.140625" style="3"/>
  </cols>
  <sheetData>
    <row r="1" spans="1:218" s="1" customFormat="1" x14ac:dyDescent="0.3">
      <c r="A1" s="3"/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42</v>
      </c>
      <c r="AG1" s="1" t="s">
        <v>43</v>
      </c>
      <c r="AH1" s="1" t="s">
        <v>44</v>
      </c>
      <c r="AI1" s="1" t="s">
        <v>45</v>
      </c>
      <c r="AJ1" s="1" t="s">
        <v>46</v>
      </c>
      <c r="AK1" s="1" t="s">
        <v>47</v>
      </c>
      <c r="AL1" s="1" t="s">
        <v>48</v>
      </c>
      <c r="AM1" s="1" t="s">
        <v>49</v>
      </c>
      <c r="AN1" s="1" t="s">
        <v>50</v>
      </c>
      <c r="AO1" s="1" t="s">
        <v>51</v>
      </c>
      <c r="AP1" s="1" t="s">
        <v>52</v>
      </c>
      <c r="AQ1" s="1" t="s">
        <v>53</v>
      </c>
      <c r="AR1" s="1" t="s">
        <v>54</v>
      </c>
      <c r="AS1" s="1" t="s">
        <v>55</v>
      </c>
      <c r="AT1" s="1" t="s">
        <v>56</v>
      </c>
      <c r="AU1" s="1" t="s">
        <v>57</v>
      </c>
      <c r="AV1" s="1" t="s">
        <v>58</v>
      </c>
      <c r="AW1" s="1" t="s">
        <v>59</v>
      </c>
      <c r="AX1" s="1" t="s">
        <v>60</v>
      </c>
      <c r="AY1" s="1" t="s">
        <v>61</v>
      </c>
      <c r="AZ1" s="1" t="s">
        <v>62</v>
      </c>
      <c r="BA1" s="1" t="s">
        <v>63</v>
      </c>
      <c r="BB1" s="1" t="s">
        <v>64</v>
      </c>
      <c r="BC1" s="1" t="s">
        <v>65</v>
      </c>
      <c r="BD1" s="1" t="s">
        <v>66</v>
      </c>
      <c r="BE1" s="1" t="s">
        <v>67</v>
      </c>
      <c r="BF1" s="1" t="s">
        <v>68</v>
      </c>
      <c r="BG1" s="1" t="s">
        <v>69</v>
      </c>
      <c r="BH1" s="1" t="s">
        <v>70</v>
      </c>
      <c r="BI1" s="1" t="s">
        <v>71</v>
      </c>
      <c r="BJ1" s="1" t="s">
        <v>72</v>
      </c>
      <c r="BK1" s="1" t="s">
        <v>73</v>
      </c>
      <c r="BL1" s="1" t="s">
        <v>74</v>
      </c>
      <c r="BM1" s="1" t="s">
        <v>75</v>
      </c>
      <c r="BN1" s="1" t="s">
        <v>76</v>
      </c>
      <c r="BO1" s="1" t="s">
        <v>77</v>
      </c>
      <c r="BP1" s="1" t="s">
        <v>78</v>
      </c>
      <c r="BQ1" s="1" t="s">
        <v>79</v>
      </c>
      <c r="BR1" s="1" t="s">
        <v>80</v>
      </c>
      <c r="BS1" s="1" t="s">
        <v>81</v>
      </c>
      <c r="BT1" s="1" t="s">
        <v>82</v>
      </c>
      <c r="BU1" s="1" t="s">
        <v>83</v>
      </c>
      <c r="BV1" s="1" t="s">
        <v>84</v>
      </c>
      <c r="BW1" s="1" t="s">
        <v>85</v>
      </c>
      <c r="BX1" s="1" t="s">
        <v>86</v>
      </c>
      <c r="BY1" s="1" t="s">
        <v>87</v>
      </c>
      <c r="BZ1" s="1" t="s">
        <v>88</v>
      </c>
      <c r="CA1" s="1" t="s">
        <v>89</v>
      </c>
      <c r="CB1" s="1" t="s">
        <v>90</v>
      </c>
      <c r="CC1" s="1" t="s">
        <v>91</v>
      </c>
      <c r="CD1" s="1" t="s">
        <v>92</v>
      </c>
      <c r="CE1" s="1" t="s">
        <v>93</v>
      </c>
      <c r="CF1" s="1" t="s">
        <v>95</v>
      </c>
      <c r="CG1" s="1" t="s">
        <v>96</v>
      </c>
      <c r="CH1" s="1" t="s">
        <v>97</v>
      </c>
      <c r="CI1" s="1" t="s">
        <v>98</v>
      </c>
      <c r="CJ1" s="1" t="s">
        <v>99</v>
      </c>
      <c r="CK1" s="1" t="s">
        <v>100</v>
      </c>
      <c r="CL1" s="1" t="s">
        <v>101</v>
      </c>
      <c r="CM1" s="1" t="s">
        <v>102</v>
      </c>
      <c r="CN1" s="1" t="s">
        <v>103</v>
      </c>
      <c r="CO1" s="1" t="s">
        <v>104</v>
      </c>
      <c r="CP1" s="1" t="s">
        <v>105</v>
      </c>
      <c r="CQ1" s="1" t="s">
        <v>106</v>
      </c>
      <c r="CR1" s="1" t="s">
        <v>107</v>
      </c>
      <c r="CS1" s="1" t="s">
        <v>108</v>
      </c>
      <c r="CT1" s="1" t="s">
        <v>109</v>
      </c>
      <c r="CU1" s="1" t="s">
        <v>110</v>
      </c>
      <c r="CV1" s="1" t="s">
        <v>111</v>
      </c>
      <c r="CW1" s="1" t="s">
        <v>112</v>
      </c>
      <c r="CX1" s="1" t="s">
        <v>113</v>
      </c>
      <c r="CY1" s="1" t="s">
        <v>114</v>
      </c>
      <c r="CZ1" s="1" t="s">
        <v>115</v>
      </c>
      <c r="DA1" s="1" t="s">
        <v>116</v>
      </c>
      <c r="DB1" s="1" t="s">
        <v>117</v>
      </c>
      <c r="DC1" s="1" t="s">
        <v>119</v>
      </c>
      <c r="DD1" s="2" t="s">
        <v>120</v>
      </c>
      <c r="DE1" s="1" t="s">
        <v>121</v>
      </c>
      <c r="DF1" s="1" t="s">
        <v>122</v>
      </c>
      <c r="DG1" s="1" t="s">
        <v>123</v>
      </c>
      <c r="DH1" s="1" t="s">
        <v>124</v>
      </c>
      <c r="DI1" s="1" t="s">
        <v>125</v>
      </c>
      <c r="DJ1" s="1" t="s">
        <v>126</v>
      </c>
      <c r="DK1" s="1" t="s">
        <v>127</v>
      </c>
      <c r="DL1" s="1" t="s">
        <v>128</v>
      </c>
      <c r="DM1" s="1" t="s">
        <v>129</v>
      </c>
      <c r="DN1" s="1" t="s">
        <v>130</v>
      </c>
      <c r="DO1" s="1" t="s">
        <v>131</v>
      </c>
      <c r="DP1" s="1" t="s">
        <v>132</v>
      </c>
      <c r="DQ1" s="1" t="s">
        <v>133</v>
      </c>
      <c r="DR1" s="1" t="s">
        <v>134</v>
      </c>
      <c r="DS1" s="1" t="s">
        <v>135</v>
      </c>
      <c r="DT1" s="1" t="s">
        <v>136</v>
      </c>
      <c r="DU1" s="1" t="s">
        <v>137</v>
      </c>
      <c r="DV1" s="1" t="s">
        <v>138</v>
      </c>
      <c r="DW1" s="1" t="s">
        <v>139</v>
      </c>
      <c r="DX1" s="1" t="s">
        <v>140</v>
      </c>
      <c r="DY1" s="1" t="s">
        <v>141</v>
      </c>
      <c r="DZ1" s="1" t="s">
        <v>142</v>
      </c>
      <c r="EA1" s="1" t="s">
        <v>143</v>
      </c>
      <c r="EB1" s="1" t="s">
        <v>144</v>
      </c>
      <c r="EC1" s="1" t="s">
        <v>145</v>
      </c>
      <c r="ED1" s="1" t="s">
        <v>146</v>
      </c>
      <c r="EE1" s="1" t="s">
        <v>147</v>
      </c>
      <c r="EF1" s="1" t="s">
        <v>148</v>
      </c>
      <c r="EG1" s="1" t="s">
        <v>149</v>
      </c>
      <c r="EH1" s="1" t="s">
        <v>150</v>
      </c>
      <c r="EI1" s="1" t="s">
        <v>151</v>
      </c>
      <c r="EJ1" s="1" t="s">
        <v>152</v>
      </c>
      <c r="EK1" s="1" t="s">
        <v>153</v>
      </c>
      <c r="EL1" s="1" t="s">
        <v>154</v>
      </c>
      <c r="EM1" s="1" t="s">
        <v>155</v>
      </c>
      <c r="EN1" s="1" t="s">
        <v>156</v>
      </c>
      <c r="EO1" s="1" t="s">
        <v>157</v>
      </c>
      <c r="EP1" s="1" t="s">
        <v>158</v>
      </c>
      <c r="EQ1" s="1" t="s">
        <v>159</v>
      </c>
      <c r="ER1" s="1" t="s">
        <v>160</v>
      </c>
      <c r="ES1" s="1" t="s">
        <v>161</v>
      </c>
      <c r="ET1" s="1" t="s">
        <v>162</v>
      </c>
      <c r="EU1" s="1" t="s">
        <v>163</v>
      </c>
      <c r="EV1" s="1" t="s">
        <v>164</v>
      </c>
      <c r="EW1" s="1" t="s">
        <v>165</v>
      </c>
      <c r="EX1" s="1" t="s">
        <v>166</v>
      </c>
      <c r="EY1" s="1" t="s">
        <v>167</v>
      </c>
      <c r="EZ1" s="1" t="s">
        <v>168</v>
      </c>
      <c r="FA1" s="1" t="s">
        <v>169</v>
      </c>
      <c r="FB1" s="1" t="s">
        <v>170</v>
      </c>
      <c r="FC1" s="1" t="s">
        <v>171</v>
      </c>
      <c r="FD1" s="1" t="s">
        <v>172</v>
      </c>
      <c r="FE1" s="1" t="s">
        <v>173</v>
      </c>
      <c r="FF1" s="1" t="s">
        <v>174</v>
      </c>
      <c r="FG1" s="1" t="s">
        <v>175</v>
      </c>
      <c r="FH1" s="1" t="s">
        <v>176</v>
      </c>
      <c r="FI1" s="1" t="s">
        <v>177</v>
      </c>
      <c r="FJ1" s="1" t="s">
        <v>178</v>
      </c>
      <c r="FK1" s="1" t="s">
        <v>179</v>
      </c>
      <c r="FL1" s="1" t="s">
        <v>180</v>
      </c>
      <c r="FM1" s="1" t="s">
        <v>181</v>
      </c>
      <c r="FN1" s="1" t="s">
        <v>182</v>
      </c>
      <c r="FO1" s="1" t="s">
        <v>183</v>
      </c>
      <c r="FP1" s="1" t="s">
        <v>184</v>
      </c>
      <c r="FQ1" s="1" t="s">
        <v>185</v>
      </c>
      <c r="FR1" s="1" t="s">
        <v>186</v>
      </c>
      <c r="FS1" s="1" t="s">
        <v>187</v>
      </c>
      <c r="FT1" s="1" t="s">
        <v>188</v>
      </c>
      <c r="FU1" s="1" t="s">
        <v>189</v>
      </c>
      <c r="FV1" s="1" t="s">
        <v>190</v>
      </c>
      <c r="FW1" s="1" t="s">
        <v>191</v>
      </c>
      <c r="FX1" s="1" t="s">
        <v>192</v>
      </c>
      <c r="FY1" s="1" t="s">
        <v>193</v>
      </c>
      <c r="FZ1" s="1" t="s">
        <v>194</v>
      </c>
      <c r="GA1" s="1" t="s">
        <v>195</v>
      </c>
      <c r="GB1" s="1" t="s">
        <v>196</v>
      </c>
      <c r="GC1" s="1" t="s">
        <v>197</v>
      </c>
      <c r="GD1" s="1" t="s">
        <v>198</v>
      </c>
      <c r="GE1" s="1" t="s">
        <v>199</v>
      </c>
      <c r="GF1" s="1" t="s">
        <v>200</v>
      </c>
      <c r="GG1" s="1" t="s">
        <v>201</v>
      </c>
      <c r="GH1" s="1" t="s">
        <v>202</v>
      </c>
      <c r="GI1" s="1" t="s">
        <v>94</v>
      </c>
      <c r="GJ1" s="1" t="s">
        <v>190</v>
      </c>
      <c r="GK1" s="1" t="s">
        <v>203</v>
      </c>
      <c r="GL1" s="1" t="s">
        <v>204</v>
      </c>
      <c r="GM1" s="1" t="s">
        <v>205</v>
      </c>
      <c r="GN1" s="1" t="s">
        <v>206</v>
      </c>
      <c r="GO1" s="1" t="s">
        <v>207</v>
      </c>
      <c r="GP1" s="1" t="s">
        <v>209</v>
      </c>
      <c r="GQ1" s="1" t="s">
        <v>208</v>
      </c>
      <c r="GR1" s="1" t="s">
        <v>210</v>
      </c>
      <c r="GS1" s="1" t="s">
        <v>211</v>
      </c>
      <c r="GT1" s="1" t="s">
        <v>212</v>
      </c>
      <c r="GU1" s="1" t="s">
        <v>213</v>
      </c>
      <c r="GV1" s="1" t="s">
        <v>214</v>
      </c>
      <c r="GW1" s="1" t="s">
        <v>215</v>
      </c>
      <c r="GX1" s="1" t="s">
        <v>216</v>
      </c>
      <c r="GY1" s="1" t="s">
        <v>217</v>
      </c>
      <c r="GZ1" s="1" t="s">
        <v>218</v>
      </c>
      <c r="HA1" s="1" t="s">
        <v>219</v>
      </c>
      <c r="HB1" s="1" t="s">
        <v>220</v>
      </c>
      <c r="HC1" s="1" t="s">
        <v>134</v>
      </c>
      <c r="HD1" s="1" t="s">
        <v>221</v>
      </c>
      <c r="HE1" s="1" t="s">
        <v>222</v>
      </c>
      <c r="HF1" s="1" t="s">
        <v>223</v>
      </c>
      <c r="HG1" s="1" t="s">
        <v>224</v>
      </c>
      <c r="HH1" s="1" t="s">
        <v>225</v>
      </c>
      <c r="HI1" s="1" t="s">
        <v>226</v>
      </c>
      <c r="HJ1" s="3" t="s">
        <v>118</v>
      </c>
    </row>
    <row r="2" spans="1:218" x14ac:dyDescent="0.3">
      <c r="A2" s="3" t="s">
        <v>0</v>
      </c>
    </row>
    <row r="3" spans="1:218" x14ac:dyDescent="0.3">
      <c r="A3" s="3">
        <v>9</v>
      </c>
      <c r="B3" s="1" t="str">
        <f>CONCATENATE($A$2," ",A3)</f>
        <v>Небесный 9</v>
      </c>
      <c r="AT3">
        <v>1</v>
      </c>
      <c r="AU3">
        <v>1</v>
      </c>
      <c r="BO3">
        <v>1</v>
      </c>
      <c r="BU3">
        <v>1</v>
      </c>
      <c r="CF3">
        <v>1</v>
      </c>
      <c r="CJ3">
        <v>1</v>
      </c>
      <c r="CO3">
        <v>1</v>
      </c>
      <c r="CZ3">
        <v>1</v>
      </c>
      <c r="DG3">
        <v>1</v>
      </c>
      <c r="DH3">
        <v>1</v>
      </c>
      <c r="EN3">
        <v>1</v>
      </c>
      <c r="FB3">
        <v>1</v>
      </c>
      <c r="FO3">
        <v>1</v>
      </c>
      <c r="FS3">
        <v>1</v>
      </c>
      <c r="HJ3" s="3">
        <f>SUM(C3:HI3)</f>
        <v>14</v>
      </c>
    </row>
    <row r="4" spans="1:218" x14ac:dyDescent="0.3">
      <c r="A4" s="3">
        <v>10</v>
      </c>
      <c r="B4" s="1" t="str">
        <f t="shared" ref="B4:B10" si="0">CONCATENATE($A$2," ",A4)</f>
        <v>Небесный 10</v>
      </c>
      <c r="F4">
        <v>1</v>
      </c>
      <c r="L4">
        <v>1</v>
      </c>
      <c r="U4">
        <v>1</v>
      </c>
      <c r="AT4">
        <v>1</v>
      </c>
      <c r="AZ4">
        <v>1</v>
      </c>
      <c r="BB4">
        <v>1</v>
      </c>
      <c r="BE4">
        <v>1</v>
      </c>
      <c r="BN4">
        <v>1</v>
      </c>
      <c r="BO4">
        <v>1</v>
      </c>
      <c r="BS4">
        <v>1</v>
      </c>
      <c r="BU4">
        <v>1</v>
      </c>
      <c r="BW4">
        <v>1</v>
      </c>
      <c r="BZ4">
        <v>1</v>
      </c>
      <c r="CJ4">
        <v>1</v>
      </c>
      <c r="CO4">
        <v>1</v>
      </c>
      <c r="DH4">
        <v>1</v>
      </c>
      <c r="DJ4">
        <v>1</v>
      </c>
      <c r="DO4">
        <v>1</v>
      </c>
      <c r="DQ4">
        <v>1</v>
      </c>
      <c r="DR4">
        <v>1</v>
      </c>
      <c r="DU4">
        <v>1</v>
      </c>
      <c r="DZ4">
        <v>1</v>
      </c>
      <c r="EA4">
        <v>1</v>
      </c>
      <c r="EL4">
        <v>1</v>
      </c>
      <c r="ET4">
        <v>1</v>
      </c>
      <c r="GV4">
        <v>1</v>
      </c>
      <c r="HB4">
        <v>1</v>
      </c>
      <c r="HG4">
        <v>1</v>
      </c>
      <c r="HI4">
        <v>1</v>
      </c>
      <c r="HJ4" s="3">
        <f>SUM(C4:HI4)</f>
        <v>29</v>
      </c>
    </row>
    <row r="5" spans="1:218" x14ac:dyDescent="0.3">
      <c r="A5" s="3">
        <v>13</v>
      </c>
      <c r="B5" s="1" t="str">
        <f t="shared" si="0"/>
        <v>Небесный 13</v>
      </c>
      <c r="C5">
        <v>1</v>
      </c>
      <c r="AA5">
        <v>1</v>
      </c>
      <c r="AF5">
        <v>1</v>
      </c>
      <c r="AI5">
        <v>1</v>
      </c>
      <c r="AL5">
        <v>1</v>
      </c>
      <c r="AS5">
        <v>1</v>
      </c>
      <c r="BD5">
        <v>1</v>
      </c>
      <c r="BJ5">
        <v>1</v>
      </c>
      <c r="CZ5">
        <v>1</v>
      </c>
      <c r="DB5">
        <v>1</v>
      </c>
      <c r="DL5">
        <v>1</v>
      </c>
      <c r="DX5">
        <v>1</v>
      </c>
      <c r="GH5">
        <v>1</v>
      </c>
      <c r="GL5">
        <v>1</v>
      </c>
      <c r="HJ5" s="3">
        <f>SUM(C5:HI5)</f>
        <v>14</v>
      </c>
    </row>
    <row r="6" spans="1:218" x14ac:dyDescent="0.3">
      <c r="A6" s="3">
        <v>14</v>
      </c>
      <c r="B6" s="1" t="str">
        <f t="shared" si="0"/>
        <v>Небесный 14</v>
      </c>
      <c r="BU6">
        <v>1</v>
      </c>
      <c r="CG6">
        <v>1</v>
      </c>
      <c r="CJ6">
        <v>1</v>
      </c>
      <c r="CO6">
        <v>1</v>
      </c>
      <c r="DK6">
        <v>1</v>
      </c>
      <c r="DX6">
        <v>1</v>
      </c>
      <c r="FK6">
        <v>1</v>
      </c>
      <c r="FO6">
        <v>1</v>
      </c>
      <c r="HH6">
        <v>1</v>
      </c>
      <c r="HJ6" s="3">
        <f>SUM(C6:HI6)</f>
        <v>9</v>
      </c>
    </row>
    <row r="7" spans="1:218" x14ac:dyDescent="0.3">
      <c r="A7" s="3">
        <v>17</v>
      </c>
      <c r="B7" s="1" t="str">
        <f t="shared" si="0"/>
        <v>Небесный 17</v>
      </c>
      <c r="AS7">
        <v>1</v>
      </c>
      <c r="AT7">
        <v>1</v>
      </c>
      <c r="AX7">
        <v>1</v>
      </c>
      <c r="CJ7">
        <v>1</v>
      </c>
      <c r="CN7">
        <v>1</v>
      </c>
      <c r="DQ7">
        <v>1</v>
      </c>
      <c r="ER7">
        <v>1</v>
      </c>
      <c r="FO7">
        <v>1</v>
      </c>
      <c r="FP7">
        <v>1</v>
      </c>
      <c r="GP7">
        <v>1</v>
      </c>
      <c r="HJ7" s="3">
        <f>SUM(C7:HI7)</f>
        <v>10</v>
      </c>
    </row>
    <row r="8" spans="1:218" x14ac:dyDescent="0.3">
      <c r="A8" s="3">
        <v>18</v>
      </c>
      <c r="B8" s="1" t="str">
        <f t="shared" si="0"/>
        <v>Небесный 18</v>
      </c>
      <c r="M8">
        <v>2</v>
      </c>
      <c r="P8">
        <v>1</v>
      </c>
      <c r="V8">
        <v>1</v>
      </c>
      <c r="AH8">
        <v>1</v>
      </c>
      <c r="AI8">
        <v>1</v>
      </c>
      <c r="AL8">
        <v>1</v>
      </c>
      <c r="AS8">
        <v>1</v>
      </c>
      <c r="AU8">
        <v>1</v>
      </c>
      <c r="AX8">
        <v>1</v>
      </c>
      <c r="AZ8">
        <v>1</v>
      </c>
      <c r="BJ8">
        <v>1</v>
      </c>
      <c r="BY8">
        <v>1</v>
      </c>
      <c r="BZ8">
        <v>1</v>
      </c>
      <c r="CF8">
        <v>1</v>
      </c>
      <c r="CJ8">
        <v>1</v>
      </c>
      <c r="CN8">
        <v>1</v>
      </c>
      <c r="CT8">
        <v>1</v>
      </c>
      <c r="CV8">
        <v>1</v>
      </c>
      <c r="DB8">
        <v>1</v>
      </c>
      <c r="DO8">
        <v>1</v>
      </c>
      <c r="ED8">
        <v>1</v>
      </c>
      <c r="EM8">
        <v>1</v>
      </c>
      <c r="EQ8">
        <v>1</v>
      </c>
      <c r="EZ8">
        <v>1</v>
      </c>
      <c r="FB8">
        <v>1</v>
      </c>
      <c r="FI8">
        <v>1</v>
      </c>
      <c r="FQ8">
        <v>1</v>
      </c>
      <c r="GE8">
        <v>1</v>
      </c>
      <c r="GH8">
        <v>1</v>
      </c>
      <c r="GI8">
        <v>1</v>
      </c>
      <c r="GS8">
        <v>1</v>
      </c>
      <c r="HG8">
        <v>1</v>
      </c>
      <c r="HJ8" s="3">
        <f>SUM(C8:HI8)</f>
        <v>33</v>
      </c>
    </row>
    <row r="9" spans="1:218" x14ac:dyDescent="0.3">
      <c r="A9" s="3">
        <v>30</v>
      </c>
      <c r="B9" s="1" t="str">
        <f t="shared" si="0"/>
        <v>Небесный 30</v>
      </c>
      <c r="BO9">
        <v>1</v>
      </c>
      <c r="BU9">
        <v>1</v>
      </c>
      <c r="CG9">
        <v>1</v>
      </c>
      <c r="CJ9">
        <v>1</v>
      </c>
      <c r="CN9">
        <v>1</v>
      </c>
      <c r="CV9">
        <v>1</v>
      </c>
      <c r="DH9">
        <v>1</v>
      </c>
      <c r="DV9">
        <v>1</v>
      </c>
      <c r="HJ9" s="3">
        <f>SUM(C9:HI9)</f>
        <v>8</v>
      </c>
    </row>
    <row r="10" spans="1:218" x14ac:dyDescent="0.3">
      <c r="A10" s="3">
        <v>31</v>
      </c>
      <c r="B10" s="1" t="str">
        <f t="shared" si="0"/>
        <v>Небесный 31</v>
      </c>
      <c r="AW10">
        <v>1</v>
      </c>
      <c r="BO10">
        <v>1</v>
      </c>
      <c r="BU10">
        <v>1</v>
      </c>
      <c r="ER10">
        <v>1</v>
      </c>
      <c r="HJ10" s="3">
        <f>SUM(C10:HI10)</f>
        <v>4</v>
      </c>
    </row>
    <row r="11" spans="1:218" x14ac:dyDescent="0.3">
      <c r="A11" s="3" t="s">
        <v>1</v>
      </c>
    </row>
    <row r="12" spans="1:218" x14ac:dyDescent="0.3">
      <c r="A12" s="3">
        <v>14</v>
      </c>
      <c r="B12" s="1" t="str">
        <f>CONCATENATE($A$11," ",A12)</f>
        <v>Русские сезоны 14</v>
      </c>
      <c r="D12">
        <v>1</v>
      </c>
      <c r="I12">
        <v>1</v>
      </c>
      <c r="P12">
        <v>1</v>
      </c>
      <c r="S12">
        <v>1</v>
      </c>
      <c r="Y12">
        <v>1</v>
      </c>
      <c r="Z12">
        <v>1</v>
      </c>
      <c r="AA12">
        <v>1</v>
      </c>
      <c r="AM12">
        <v>1</v>
      </c>
      <c r="AU12">
        <v>1</v>
      </c>
      <c r="BG12">
        <v>1</v>
      </c>
      <c r="BH12">
        <v>1</v>
      </c>
      <c r="BK12">
        <v>1</v>
      </c>
      <c r="BL12">
        <v>1</v>
      </c>
      <c r="BP12">
        <v>1</v>
      </c>
      <c r="BR12">
        <v>1</v>
      </c>
      <c r="CE12">
        <v>1</v>
      </c>
      <c r="CG12">
        <v>1</v>
      </c>
      <c r="CJ12">
        <v>1</v>
      </c>
      <c r="CO12">
        <v>1</v>
      </c>
      <c r="CP12">
        <v>1</v>
      </c>
      <c r="CU12">
        <v>1</v>
      </c>
      <c r="CX12">
        <v>1</v>
      </c>
      <c r="DG12">
        <v>1</v>
      </c>
      <c r="DH12">
        <v>1</v>
      </c>
      <c r="DJ12">
        <v>1</v>
      </c>
      <c r="DK12">
        <v>1</v>
      </c>
      <c r="DP12">
        <v>1</v>
      </c>
      <c r="DV12">
        <v>1</v>
      </c>
      <c r="DX12">
        <v>1</v>
      </c>
      <c r="EA12">
        <v>1</v>
      </c>
      <c r="ED12">
        <v>1</v>
      </c>
      <c r="EH12">
        <v>1</v>
      </c>
      <c r="EI12">
        <v>1</v>
      </c>
      <c r="EJ12">
        <v>1</v>
      </c>
      <c r="EK12">
        <v>1</v>
      </c>
      <c r="EM12">
        <v>1</v>
      </c>
      <c r="EO12">
        <v>1</v>
      </c>
      <c r="ER12">
        <v>1</v>
      </c>
      <c r="EW12">
        <v>1</v>
      </c>
      <c r="FB12">
        <v>1</v>
      </c>
      <c r="FE12">
        <v>1</v>
      </c>
      <c r="FH12">
        <v>1</v>
      </c>
      <c r="FO12">
        <v>1</v>
      </c>
      <c r="FR12">
        <v>1</v>
      </c>
      <c r="FW12">
        <v>1</v>
      </c>
      <c r="FY12">
        <v>1</v>
      </c>
      <c r="GE12">
        <v>1</v>
      </c>
      <c r="GN12">
        <v>1</v>
      </c>
      <c r="GO12">
        <v>1</v>
      </c>
      <c r="GU12">
        <v>1</v>
      </c>
      <c r="GX12">
        <v>1</v>
      </c>
      <c r="HB12">
        <v>1</v>
      </c>
      <c r="HE12">
        <v>1</v>
      </c>
      <c r="HG12">
        <v>1</v>
      </c>
      <c r="HH12">
        <v>1</v>
      </c>
      <c r="HJ12" s="3">
        <f>SUM(C12:HI12)</f>
        <v>55</v>
      </c>
    </row>
    <row r="13" spans="1:218" x14ac:dyDescent="0.3">
      <c r="A13" s="3">
        <v>16</v>
      </c>
      <c r="B13" s="1" t="str">
        <f t="shared" ref="B13:B16" si="1">CONCATENATE($A$11," ",A13)</f>
        <v>Русские сезоны 16</v>
      </c>
      <c r="C13">
        <v>1</v>
      </c>
      <c r="W13">
        <v>1</v>
      </c>
      <c r="Z13">
        <v>1</v>
      </c>
      <c r="AB13">
        <v>1</v>
      </c>
      <c r="AM13">
        <v>1</v>
      </c>
      <c r="AR13">
        <v>1</v>
      </c>
      <c r="AW13">
        <v>1</v>
      </c>
      <c r="AX13">
        <v>1</v>
      </c>
      <c r="BG13">
        <v>1</v>
      </c>
      <c r="BN13">
        <v>1</v>
      </c>
      <c r="CF13">
        <v>1</v>
      </c>
      <c r="CJ13">
        <v>1</v>
      </c>
      <c r="CS13">
        <v>1</v>
      </c>
      <c r="CV13">
        <v>1</v>
      </c>
      <c r="CX13">
        <v>1</v>
      </c>
      <c r="DB13">
        <v>1</v>
      </c>
      <c r="DE13">
        <v>1</v>
      </c>
      <c r="DF13">
        <v>1</v>
      </c>
      <c r="DK13">
        <v>1</v>
      </c>
      <c r="DO13">
        <v>1</v>
      </c>
      <c r="DR13">
        <v>1</v>
      </c>
      <c r="EA13">
        <v>1</v>
      </c>
      <c r="EI13">
        <v>1</v>
      </c>
      <c r="ER13">
        <v>1</v>
      </c>
      <c r="EY13">
        <v>1</v>
      </c>
      <c r="EZ13">
        <v>1</v>
      </c>
      <c r="FK13">
        <v>1</v>
      </c>
      <c r="FM13">
        <v>1</v>
      </c>
      <c r="FO13">
        <v>1</v>
      </c>
      <c r="FP13">
        <v>1</v>
      </c>
      <c r="FR13">
        <v>1</v>
      </c>
      <c r="FX13">
        <v>1</v>
      </c>
      <c r="FY13">
        <v>1</v>
      </c>
      <c r="GA13">
        <v>1</v>
      </c>
      <c r="GP13">
        <v>1</v>
      </c>
      <c r="GV13">
        <v>1</v>
      </c>
      <c r="HJ13" s="3">
        <f>SUM(C13:HI13)</f>
        <v>36</v>
      </c>
    </row>
    <row r="14" spans="1:218" x14ac:dyDescent="0.3">
      <c r="A14" s="3">
        <v>17</v>
      </c>
      <c r="B14" s="1" t="str">
        <f t="shared" si="1"/>
        <v>Русские сезоны 17</v>
      </c>
      <c r="J14">
        <v>1</v>
      </c>
      <c r="L14">
        <v>1</v>
      </c>
      <c r="AP14">
        <v>1</v>
      </c>
      <c r="AT14">
        <v>1</v>
      </c>
      <c r="AY14">
        <v>1</v>
      </c>
      <c r="BH14">
        <v>1</v>
      </c>
      <c r="BJ14">
        <v>1</v>
      </c>
      <c r="CG14">
        <v>1</v>
      </c>
      <c r="CH14">
        <v>1</v>
      </c>
      <c r="CJ14">
        <v>1</v>
      </c>
      <c r="CN14">
        <v>1</v>
      </c>
      <c r="CS14">
        <v>1</v>
      </c>
      <c r="DH14">
        <v>1</v>
      </c>
      <c r="DJ14">
        <v>1</v>
      </c>
      <c r="DS14">
        <v>1</v>
      </c>
      <c r="DV14">
        <v>1</v>
      </c>
      <c r="ES14">
        <v>1</v>
      </c>
      <c r="EY14">
        <v>1</v>
      </c>
      <c r="EZ14">
        <v>1</v>
      </c>
      <c r="FB14">
        <v>1</v>
      </c>
      <c r="FE14">
        <v>1</v>
      </c>
      <c r="FK14">
        <v>1</v>
      </c>
      <c r="FO14">
        <v>1</v>
      </c>
      <c r="FP14">
        <v>1</v>
      </c>
      <c r="FQ14">
        <v>1</v>
      </c>
      <c r="FS14">
        <v>1</v>
      </c>
      <c r="GR14">
        <v>1</v>
      </c>
      <c r="HB14">
        <v>1</v>
      </c>
      <c r="HG14">
        <v>1</v>
      </c>
      <c r="HH14">
        <v>1</v>
      </c>
      <c r="HJ14" s="3">
        <f>SUM(C14:HI14)</f>
        <v>30</v>
      </c>
    </row>
    <row r="15" spans="1:218" x14ac:dyDescent="0.3">
      <c r="A15" s="3">
        <v>18</v>
      </c>
      <c r="B15" s="1" t="str">
        <f t="shared" si="1"/>
        <v>Русские сезоны 18</v>
      </c>
      <c r="L15">
        <v>1</v>
      </c>
      <c r="M15">
        <v>2</v>
      </c>
      <c r="Q15">
        <v>1</v>
      </c>
      <c r="V15">
        <v>1</v>
      </c>
      <c r="X15">
        <v>1</v>
      </c>
      <c r="AD15">
        <v>1</v>
      </c>
      <c r="AL15">
        <v>1</v>
      </c>
      <c r="AM15">
        <v>1</v>
      </c>
      <c r="AN15">
        <v>1</v>
      </c>
      <c r="AR15">
        <v>1</v>
      </c>
      <c r="AX15">
        <v>1</v>
      </c>
      <c r="BA15">
        <v>1</v>
      </c>
      <c r="BC15">
        <v>1</v>
      </c>
      <c r="BD15">
        <v>1</v>
      </c>
      <c r="BN15">
        <v>1</v>
      </c>
      <c r="BT15">
        <v>1</v>
      </c>
      <c r="BW15">
        <v>1</v>
      </c>
      <c r="BZ15">
        <v>1</v>
      </c>
      <c r="CF15">
        <v>1</v>
      </c>
      <c r="CH15">
        <v>1</v>
      </c>
      <c r="CJ15">
        <v>1</v>
      </c>
      <c r="CS15">
        <v>1</v>
      </c>
      <c r="CV15">
        <v>1</v>
      </c>
      <c r="CZ15">
        <v>1</v>
      </c>
      <c r="DB15">
        <v>1</v>
      </c>
      <c r="DE15">
        <v>1</v>
      </c>
      <c r="DF15">
        <v>1</v>
      </c>
      <c r="DG15">
        <v>1</v>
      </c>
      <c r="DO15">
        <v>1</v>
      </c>
      <c r="DP15">
        <v>1</v>
      </c>
      <c r="DQ15">
        <v>1</v>
      </c>
      <c r="DZ15">
        <v>1</v>
      </c>
      <c r="EA15">
        <v>1</v>
      </c>
      <c r="EL15">
        <v>1</v>
      </c>
      <c r="EP15">
        <v>1</v>
      </c>
      <c r="EQ15">
        <v>1</v>
      </c>
      <c r="ER15">
        <v>1</v>
      </c>
      <c r="ET15">
        <v>1</v>
      </c>
      <c r="FB15">
        <v>1</v>
      </c>
      <c r="FI15">
        <v>1</v>
      </c>
      <c r="FN15">
        <v>1</v>
      </c>
      <c r="FY15">
        <v>1</v>
      </c>
      <c r="GC15">
        <v>1</v>
      </c>
      <c r="GY15">
        <v>1</v>
      </c>
      <c r="HC15">
        <v>1</v>
      </c>
      <c r="HJ15" s="3">
        <f>SUM(C15:HI15)</f>
        <v>46</v>
      </c>
    </row>
    <row r="16" spans="1:218" x14ac:dyDescent="0.3">
      <c r="A16" s="3">
        <v>19</v>
      </c>
      <c r="B16" s="1" t="str">
        <f t="shared" si="1"/>
        <v>Русские сезоны 19</v>
      </c>
      <c r="L16">
        <v>1</v>
      </c>
      <c r="M16">
        <v>2</v>
      </c>
      <c r="N16">
        <v>1</v>
      </c>
      <c r="V16">
        <v>1</v>
      </c>
      <c r="Z16">
        <v>1</v>
      </c>
      <c r="AD16">
        <v>1</v>
      </c>
      <c r="AI16">
        <v>1</v>
      </c>
      <c r="AL16">
        <v>1</v>
      </c>
      <c r="AT16">
        <v>1</v>
      </c>
      <c r="AU16">
        <v>1</v>
      </c>
      <c r="AX16">
        <v>1</v>
      </c>
      <c r="BE16">
        <v>1</v>
      </c>
      <c r="BG16">
        <v>1</v>
      </c>
      <c r="BP16">
        <v>1</v>
      </c>
      <c r="BZ16">
        <v>1</v>
      </c>
      <c r="CJ16">
        <v>1</v>
      </c>
      <c r="CL16">
        <v>1</v>
      </c>
      <c r="CR16">
        <v>1</v>
      </c>
      <c r="CS16">
        <v>1</v>
      </c>
      <c r="DA16">
        <v>1</v>
      </c>
      <c r="DB16">
        <v>1</v>
      </c>
      <c r="DC16">
        <v>1</v>
      </c>
      <c r="DK16">
        <v>1</v>
      </c>
      <c r="DN16">
        <v>1</v>
      </c>
      <c r="DS16">
        <v>1</v>
      </c>
      <c r="DV16">
        <v>1</v>
      </c>
      <c r="DX16">
        <v>1</v>
      </c>
      <c r="DY16">
        <v>1</v>
      </c>
      <c r="EA16">
        <v>1</v>
      </c>
      <c r="EI16">
        <v>1</v>
      </c>
      <c r="FB16">
        <v>1</v>
      </c>
      <c r="FK16">
        <v>1</v>
      </c>
      <c r="FO16">
        <v>1</v>
      </c>
      <c r="FP16">
        <v>1</v>
      </c>
      <c r="FR16">
        <v>1</v>
      </c>
      <c r="GA16">
        <v>1</v>
      </c>
      <c r="GI16">
        <v>1</v>
      </c>
      <c r="GK16">
        <v>1</v>
      </c>
      <c r="GP16">
        <v>1</v>
      </c>
      <c r="HJ16" s="3">
        <f>SUM(C16:HI16)</f>
        <v>40</v>
      </c>
    </row>
    <row r="17" spans="1:218" x14ac:dyDescent="0.3">
      <c r="A17" s="3" t="s">
        <v>2</v>
      </c>
    </row>
    <row r="18" spans="1:218" x14ac:dyDescent="0.3">
      <c r="A18" s="3">
        <v>7</v>
      </c>
      <c r="B18" s="1" t="str">
        <f>CONCATENATE($A$17," ",A18)</f>
        <v>Сиреневый туман 7</v>
      </c>
      <c r="M18">
        <v>1</v>
      </c>
      <c r="Z18">
        <v>1</v>
      </c>
      <c r="AA18">
        <v>1</v>
      </c>
      <c r="AL18">
        <v>1</v>
      </c>
      <c r="AR18">
        <v>1</v>
      </c>
      <c r="AW18">
        <v>1</v>
      </c>
      <c r="AX18">
        <v>1</v>
      </c>
      <c r="AZ18">
        <v>1</v>
      </c>
      <c r="BJ18">
        <v>1</v>
      </c>
      <c r="BZ18">
        <v>1</v>
      </c>
      <c r="CF18">
        <v>1</v>
      </c>
      <c r="CG18">
        <v>1</v>
      </c>
      <c r="DC18">
        <v>1</v>
      </c>
      <c r="DL18">
        <v>1</v>
      </c>
      <c r="DS18">
        <v>1</v>
      </c>
      <c r="EU18">
        <v>1</v>
      </c>
      <c r="EZ18">
        <v>1</v>
      </c>
      <c r="FF18">
        <v>1</v>
      </c>
      <c r="FO18">
        <v>1</v>
      </c>
      <c r="FW18">
        <v>1</v>
      </c>
      <c r="HB18">
        <v>1</v>
      </c>
      <c r="HG18">
        <v>1</v>
      </c>
      <c r="HH18">
        <v>1</v>
      </c>
      <c r="HI18">
        <v>1</v>
      </c>
      <c r="HJ18" s="3">
        <f>SUM(C18:HI18)</f>
        <v>24</v>
      </c>
    </row>
    <row r="19" spans="1:218" x14ac:dyDescent="0.3">
      <c r="A19" s="3">
        <v>14</v>
      </c>
      <c r="B19" s="1" t="str">
        <f t="shared" ref="B19:B22" si="2">CONCATENATE($A$17," ",A19)</f>
        <v>Сиреневый туман 14</v>
      </c>
      <c r="M19">
        <v>1</v>
      </c>
      <c r="P19">
        <v>1</v>
      </c>
      <c r="V19">
        <v>1</v>
      </c>
      <c r="Y19">
        <v>1</v>
      </c>
      <c r="Z19">
        <v>1</v>
      </c>
      <c r="AE19">
        <v>1</v>
      </c>
      <c r="AL19">
        <v>1</v>
      </c>
      <c r="AT19">
        <v>1</v>
      </c>
      <c r="AU19">
        <v>1</v>
      </c>
      <c r="AX19">
        <v>1</v>
      </c>
      <c r="BA19">
        <v>1</v>
      </c>
      <c r="BE19">
        <v>1</v>
      </c>
      <c r="BN19">
        <v>1</v>
      </c>
      <c r="BO19">
        <v>1</v>
      </c>
      <c r="BW19">
        <v>1</v>
      </c>
      <c r="BZ19">
        <v>1</v>
      </c>
      <c r="CF19">
        <v>1</v>
      </c>
      <c r="CG19">
        <v>1</v>
      </c>
      <c r="CJ19">
        <v>1</v>
      </c>
      <c r="CK19">
        <v>1</v>
      </c>
      <c r="CO19">
        <v>1</v>
      </c>
      <c r="CP19">
        <v>1</v>
      </c>
      <c r="CU19">
        <v>1</v>
      </c>
      <c r="CV19">
        <v>1</v>
      </c>
      <c r="CW19">
        <v>1</v>
      </c>
      <c r="CX19">
        <v>1</v>
      </c>
      <c r="DA19">
        <v>1</v>
      </c>
      <c r="DB19">
        <v>1</v>
      </c>
      <c r="DG19">
        <v>1</v>
      </c>
      <c r="DH19">
        <v>1</v>
      </c>
      <c r="DO19">
        <v>1</v>
      </c>
      <c r="DP19">
        <v>1</v>
      </c>
      <c r="DT19">
        <v>1</v>
      </c>
      <c r="DU19">
        <v>1</v>
      </c>
      <c r="DX19">
        <v>1</v>
      </c>
      <c r="EA19">
        <v>1</v>
      </c>
      <c r="ED19">
        <v>1</v>
      </c>
      <c r="EH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W19">
        <v>1</v>
      </c>
      <c r="FB19">
        <v>1</v>
      </c>
      <c r="FH19">
        <v>1</v>
      </c>
      <c r="FL19">
        <v>1</v>
      </c>
      <c r="FR19">
        <v>1</v>
      </c>
      <c r="FS19">
        <v>1</v>
      </c>
      <c r="FT19">
        <v>1</v>
      </c>
      <c r="FZ19">
        <v>1</v>
      </c>
      <c r="GE19">
        <v>1</v>
      </c>
      <c r="GG19">
        <v>1</v>
      </c>
      <c r="HG19">
        <v>1</v>
      </c>
      <c r="HH19">
        <v>1</v>
      </c>
      <c r="HJ19" s="3">
        <f>SUM(C19:HI19)</f>
        <v>55</v>
      </c>
    </row>
    <row r="20" spans="1:218" x14ac:dyDescent="0.3">
      <c r="A20" s="3">
        <v>17</v>
      </c>
      <c r="B20" s="1" t="str">
        <f t="shared" si="2"/>
        <v>Сиреневый туман 17</v>
      </c>
      <c r="Z20">
        <v>1</v>
      </c>
      <c r="BJ20">
        <v>1</v>
      </c>
      <c r="BO20">
        <v>1</v>
      </c>
      <c r="CG20">
        <v>1</v>
      </c>
      <c r="CJ20">
        <v>1</v>
      </c>
      <c r="CU20">
        <v>1</v>
      </c>
      <c r="CX20">
        <v>1</v>
      </c>
      <c r="DG20">
        <v>1</v>
      </c>
      <c r="DJ20">
        <v>1</v>
      </c>
      <c r="ET20">
        <v>1</v>
      </c>
      <c r="FB20">
        <v>1</v>
      </c>
      <c r="FQ20">
        <v>1</v>
      </c>
      <c r="FT20">
        <v>1</v>
      </c>
      <c r="GC20">
        <v>1</v>
      </c>
      <c r="GK20">
        <v>1</v>
      </c>
      <c r="HD20">
        <v>1</v>
      </c>
      <c r="HH20">
        <v>1</v>
      </c>
      <c r="HJ20" s="3">
        <f>SUM(C20:HI20)</f>
        <v>17</v>
      </c>
    </row>
    <row r="21" spans="1:218" x14ac:dyDescent="0.3">
      <c r="A21" s="3">
        <v>18</v>
      </c>
      <c r="B21" s="1" t="str">
        <f t="shared" si="2"/>
        <v>Сиреневый туман 18</v>
      </c>
      <c r="AR21">
        <v>1</v>
      </c>
      <c r="BC21">
        <v>1</v>
      </c>
      <c r="BD21">
        <v>1</v>
      </c>
      <c r="BN21">
        <v>1</v>
      </c>
      <c r="CJ21">
        <v>1</v>
      </c>
      <c r="DH21">
        <v>1</v>
      </c>
      <c r="DO21">
        <v>1</v>
      </c>
      <c r="DV21">
        <v>1</v>
      </c>
      <c r="EA21">
        <v>1</v>
      </c>
      <c r="EJ21">
        <v>1</v>
      </c>
      <c r="ET21">
        <v>1</v>
      </c>
      <c r="GY21">
        <v>1</v>
      </c>
      <c r="HA21">
        <v>1</v>
      </c>
      <c r="HD21">
        <v>1</v>
      </c>
      <c r="HJ21" s="3">
        <f>SUM(C21:HI21)</f>
        <v>14</v>
      </c>
    </row>
    <row r="22" spans="1:218" x14ac:dyDescent="0.3">
      <c r="A22" s="3">
        <v>19</v>
      </c>
      <c r="B22" s="1" t="str">
        <f t="shared" si="2"/>
        <v>Сиреневый туман 19</v>
      </c>
      <c r="M22">
        <v>1</v>
      </c>
      <c r="U22">
        <v>1</v>
      </c>
      <c r="X22">
        <v>1</v>
      </c>
      <c r="Z22">
        <v>1</v>
      </c>
      <c r="AB22">
        <v>1</v>
      </c>
      <c r="AL22">
        <v>1</v>
      </c>
      <c r="AT22">
        <v>1</v>
      </c>
      <c r="AX22">
        <v>1</v>
      </c>
      <c r="AZ22">
        <v>1</v>
      </c>
      <c r="BJ22">
        <v>1</v>
      </c>
      <c r="BZ22">
        <v>1</v>
      </c>
      <c r="CG22">
        <v>1</v>
      </c>
      <c r="CJ22">
        <v>1</v>
      </c>
      <c r="CS22">
        <v>1</v>
      </c>
      <c r="CV22">
        <v>1</v>
      </c>
      <c r="DF22">
        <v>1</v>
      </c>
      <c r="DR22">
        <v>1</v>
      </c>
      <c r="DT22">
        <v>1</v>
      </c>
      <c r="DV22">
        <v>1</v>
      </c>
      <c r="EA22">
        <v>1</v>
      </c>
      <c r="ER22">
        <v>1</v>
      </c>
      <c r="ET22">
        <v>1</v>
      </c>
      <c r="EW22">
        <v>1</v>
      </c>
      <c r="FH22">
        <v>1</v>
      </c>
      <c r="FI22">
        <v>1</v>
      </c>
      <c r="FJ22">
        <v>1</v>
      </c>
      <c r="FO22">
        <v>1</v>
      </c>
      <c r="FP22">
        <v>1</v>
      </c>
      <c r="FR22">
        <v>1</v>
      </c>
      <c r="FZ22">
        <v>1</v>
      </c>
      <c r="GO22">
        <v>1</v>
      </c>
      <c r="GV22">
        <v>1</v>
      </c>
      <c r="HJ22" s="3">
        <f>SUM(C22:HI22)</f>
        <v>32</v>
      </c>
    </row>
    <row r="23" spans="1:218" x14ac:dyDescent="0.3">
      <c r="A23" s="3" t="s">
        <v>3</v>
      </c>
    </row>
    <row r="24" spans="1:218" x14ac:dyDescent="0.3">
      <c r="A24" s="3">
        <v>13</v>
      </c>
      <c r="B24" s="1" t="str">
        <f>CONCATENATE($A$23," ",A24)</f>
        <v>Лирика 13</v>
      </c>
      <c r="BJ24">
        <v>1</v>
      </c>
      <c r="CQ24">
        <v>1</v>
      </c>
      <c r="CT24">
        <v>1</v>
      </c>
      <c r="ED24">
        <v>1</v>
      </c>
      <c r="FR24">
        <v>1</v>
      </c>
      <c r="GU24">
        <v>1</v>
      </c>
      <c r="HG24">
        <v>1</v>
      </c>
      <c r="HJ24" s="3">
        <f>SUM(C24:HI24)</f>
        <v>7</v>
      </c>
    </row>
    <row r="25" spans="1:218" x14ac:dyDescent="0.3">
      <c r="A25" s="3">
        <v>18</v>
      </c>
      <c r="B25" s="1" t="str">
        <f t="shared" ref="B25:B26" si="3">CONCATENATE($A$23," ",A25)</f>
        <v>Лирика 18</v>
      </c>
      <c r="O25">
        <v>1</v>
      </c>
      <c r="AA25">
        <v>1</v>
      </c>
      <c r="BH25">
        <v>1</v>
      </c>
      <c r="BJ25">
        <v>1</v>
      </c>
      <c r="BL25">
        <v>1</v>
      </c>
      <c r="BO25">
        <v>1</v>
      </c>
      <c r="BS25">
        <v>1</v>
      </c>
      <c r="CQ25">
        <v>1</v>
      </c>
      <c r="DH25">
        <v>1</v>
      </c>
      <c r="DZ25">
        <v>1</v>
      </c>
      <c r="EZ25">
        <v>1</v>
      </c>
      <c r="FF25">
        <v>1</v>
      </c>
      <c r="FO25">
        <v>1</v>
      </c>
      <c r="FR25">
        <v>1</v>
      </c>
      <c r="FS25">
        <v>1</v>
      </c>
      <c r="GK25">
        <v>1</v>
      </c>
      <c r="GS25">
        <v>1</v>
      </c>
      <c r="GV25">
        <v>1</v>
      </c>
      <c r="HJ25" s="3">
        <f>SUM(C25:HI25)</f>
        <v>18</v>
      </c>
    </row>
    <row r="26" spans="1:218" x14ac:dyDescent="0.3">
      <c r="A26" s="3">
        <v>19</v>
      </c>
      <c r="B26" s="1" t="str">
        <f t="shared" si="3"/>
        <v>Лирика 19</v>
      </c>
      <c r="C26">
        <v>1</v>
      </c>
      <c r="P26">
        <v>1</v>
      </c>
      <c r="Q26">
        <v>1</v>
      </c>
      <c r="V26">
        <v>1</v>
      </c>
      <c r="X26">
        <v>1</v>
      </c>
      <c r="Y26">
        <v>1</v>
      </c>
      <c r="Z26">
        <v>1</v>
      </c>
      <c r="AI26">
        <v>1</v>
      </c>
      <c r="AJ26">
        <v>1</v>
      </c>
      <c r="AR26">
        <v>1</v>
      </c>
      <c r="AW26">
        <v>1</v>
      </c>
      <c r="BC26">
        <v>1</v>
      </c>
      <c r="BG26">
        <v>1</v>
      </c>
      <c r="BJ26">
        <v>1</v>
      </c>
      <c r="BM26">
        <v>1</v>
      </c>
      <c r="BP26">
        <v>1</v>
      </c>
      <c r="BR26">
        <v>1</v>
      </c>
      <c r="BX26">
        <v>1</v>
      </c>
      <c r="BZ26">
        <v>1</v>
      </c>
      <c r="CF26">
        <v>2</v>
      </c>
      <c r="CJ26">
        <v>1</v>
      </c>
      <c r="CO26">
        <v>1</v>
      </c>
      <c r="CP26">
        <v>1</v>
      </c>
      <c r="CQ26">
        <v>1</v>
      </c>
      <c r="CV26">
        <v>1</v>
      </c>
      <c r="CX26">
        <v>1</v>
      </c>
      <c r="DB26">
        <v>1</v>
      </c>
      <c r="DE26">
        <v>1</v>
      </c>
      <c r="DH26">
        <v>1</v>
      </c>
      <c r="DJ26">
        <v>1</v>
      </c>
      <c r="DL26">
        <v>1</v>
      </c>
      <c r="DO26">
        <v>1</v>
      </c>
      <c r="DS26">
        <v>1</v>
      </c>
      <c r="DT26">
        <v>1</v>
      </c>
      <c r="ED26">
        <v>1</v>
      </c>
      <c r="EH26">
        <v>1</v>
      </c>
      <c r="EL26">
        <v>1</v>
      </c>
      <c r="EM26">
        <v>1</v>
      </c>
      <c r="EN26">
        <v>1</v>
      </c>
      <c r="ER26">
        <v>1</v>
      </c>
      <c r="ES26">
        <v>1</v>
      </c>
      <c r="ET26">
        <v>1</v>
      </c>
      <c r="EX26">
        <v>1</v>
      </c>
      <c r="FB26">
        <v>1</v>
      </c>
      <c r="FD26">
        <v>1</v>
      </c>
      <c r="FO26">
        <v>1</v>
      </c>
      <c r="FP26">
        <v>1</v>
      </c>
      <c r="FQ26">
        <v>1</v>
      </c>
      <c r="FR26">
        <v>1</v>
      </c>
      <c r="FW26">
        <v>1</v>
      </c>
      <c r="FX26">
        <v>1</v>
      </c>
      <c r="FY26">
        <v>1</v>
      </c>
      <c r="GC26">
        <v>2</v>
      </c>
      <c r="GE26">
        <v>1</v>
      </c>
      <c r="GI26">
        <v>1</v>
      </c>
      <c r="GN26">
        <v>1</v>
      </c>
      <c r="GO26">
        <v>1</v>
      </c>
      <c r="GR26">
        <v>1</v>
      </c>
      <c r="GW26">
        <v>1</v>
      </c>
      <c r="HD26">
        <v>1</v>
      </c>
      <c r="HG26">
        <v>1</v>
      </c>
      <c r="HH26">
        <v>1</v>
      </c>
      <c r="HJ26" s="3">
        <f>SUM(C26:HI26)</f>
        <v>64</v>
      </c>
    </row>
    <row r="27" spans="1:218" x14ac:dyDescent="0.3">
      <c r="A27" s="3" t="s">
        <v>4</v>
      </c>
    </row>
    <row r="28" spans="1:218" x14ac:dyDescent="0.3">
      <c r="A28" s="3">
        <v>3</v>
      </c>
      <c r="B28" s="1" t="str">
        <f>CONCATENATE($A$27," ",A28)</f>
        <v>Лунный свет 3</v>
      </c>
      <c r="U28">
        <v>1</v>
      </c>
      <c r="BB28">
        <v>1</v>
      </c>
      <c r="CG28">
        <v>1</v>
      </c>
      <c r="CH28">
        <v>1</v>
      </c>
      <c r="DL28">
        <v>1</v>
      </c>
      <c r="EA28">
        <v>1</v>
      </c>
      <c r="FG28">
        <v>1</v>
      </c>
      <c r="FR28">
        <v>1</v>
      </c>
      <c r="GV28">
        <v>1</v>
      </c>
      <c r="HJ28" s="3">
        <f>SUM(C28:HI28)</f>
        <v>9</v>
      </c>
    </row>
    <row r="29" spans="1:218" x14ac:dyDescent="0.3">
      <c r="A29" s="3">
        <v>7</v>
      </c>
      <c r="B29" s="1" t="str">
        <f t="shared" ref="B29:B35" si="4">CONCATENATE($A$27," ",A29)</f>
        <v>Лунный свет 7</v>
      </c>
      <c r="AS29">
        <v>1</v>
      </c>
      <c r="BG29">
        <v>1</v>
      </c>
      <c r="BJ29">
        <v>1</v>
      </c>
      <c r="BO29">
        <v>1</v>
      </c>
      <c r="EG29">
        <v>1</v>
      </c>
      <c r="EY29">
        <v>1</v>
      </c>
      <c r="FD29">
        <v>1</v>
      </c>
      <c r="FE29">
        <v>1</v>
      </c>
      <c r="GF29">
        <v>1</v>
      </c>
      <c r="HJ29" s="3">
        <f>SUM(C29:HI29)</f>
        <v>9</v>
      </c>
    </row>
    <row r="30" spans="1:218" x14ac:dyDescent="0.3">
      <c r="A30" s="3">
        <v>8</v>
      </c>
      <c r="B30" s="1" t="str">
        <f t="shared" si="4"/>
        <v>Лунный свет 8</v>
      </c>
      <c r="P30">
        <v>1</v>
      </c>
      <c r="Q30">
        <v>1</v>
      </c>
      <c r="X30">
        <v>1</v>
      </c>
      <c r="AF30">
        <v>1</v>
      </c>
      <c r="AS30">
        <v>1</v>
      </c>
      <c r="AT30">
        <v>1</v>
      </c>
      <c r="AU30">
        <v>1</v>
      </c>
      <c r="AX30">
        <v>1</v>
      </c>
      <c r="BB30">
        <v>1</v>
      </c>
      <c r="BG30">
        <v>1</v>
      </c>
      <c r="BO30">
        <v>1</v>
      </c>
      <c r="BV30">
        <v>1</v>
      </c>
      <c r="BZ30">
        <v>1</v>
      </c>
      <c r="CG30">
        <v>1</v>
      </c>
      <c r="CH30">
        <v>1</v>
      </c>
      <c r="CJ30">
        <v>1</v>
      </c>
      <c r="CK30">
        <v>1</v>
      </c>
      <c r="CP30">
        <v>1</v>
      </c>
      <c r="CS30">
        <v>1</v>
      </c>
      <c r="CV30">
        <v>1</v>
      </c>
      <c r="DA30">
        <v>1</v>
      </c>
      <c r="DE30">
        <v>1</v>
      </c>
      <c r="DF30">
        <v>1</v>
      </c>
      <c r="DJ30">
        <v>1</v>
      </c>
      <c r="DO30">
        <v>1</v>
      </c>
      <c r="DP30">
        <v>1</v>
      </c>
      <c r="DQ30">
        <v>1</v>
      </c>
      <c r="DV30">
        <v>1</v>
      </c>
      <c r="DW30">
        <v>1</v>
      </c>
      <c r="EA30">
        <v>1</v>
      </c>
      <c r="EI30">
        <v>1</v>
      </c>
      <c r="EL30">
        <v>1</v>
      </c>
      <c r="EM30">
        <v>1</v>
      </c>
      <c r="EN30">
        <v>1</v>
      </c>
      <c r="EQ30">
        <v>1</v>
      </c>
      <c r="ES30">
        <v>1</v>
      </c>
      <c r="EU30">
        <v>1</v>
      </c>
      <c r="EY30">
        <v>1</v>
      </c>
      <c r="FJ30">
        <v>1</v>
      </c>
      <c r="FM30">
        <v>1</v>
      </c>
      <c r="FN30">
        <v>1</v>
      </c>
      <c r="FO30">
        <v>1</v>
      </c>
      <c r="FR30">
        <v>1</v>
      </c>
      <c r="GM30">
        <v>1</v>
      </c>
      <c r="GR30">
        <v>1</v>
      </c>
      <c r="HG30">
        <v>1</v>
      </c>
      <c r="HJ30" s="3">
        <f>SUM(C30:HI30)</f>
        <v>46</v>
      </c>
    </row>
    <row r="31" spans="1:218" x14ac:dyDescent="0.3">
      <c r="A31" s="3">
        <v>15</v>
      </c>
      <c r="B31" s="1" t="str">
        <f t="shared" si="4"/>
        <v>Лунный свет 15</v>
      </c>
      <c r="DG31">
        <v>1</v>
      </c>
      <c r="FR31">
        <v>1</v>
      </c>
      <c r="HJ31" s="3">
        <f>SUM(C31:HI31)</f>
        <v>2</v>
      </c>
    </row>
    <row r="32" spans="1:218" x14ac:dyDescent="0.3">
      <c r="A32" s="3">
        <v>18</v>
      </c>
      <c r="B32" s="1" t="str">
        <f t="shared" si="4"/>
        <v>Лунный свет 18</v>
      </c>
      <c r="D32">
        <v>1</v>
      </c>
      <c r="L32">
        <v>1</v>
      </c>
      <c r="BG32">
        <v>1</v>
      </c>
      <c r="BI32">
        <v>1</v>
      </c>
      <c r="BJ32">
        <v>1</v>
      </c>
      <c r="BO32">
        <v>1</v>
      </c>
      <c r="BX32">
        <v>1</v>
      </c>
      <c r="CU32">
        <v>1</v>
      </c>
      <c r="CY32">
        <v>1</v>
      </c>
      <c r="DB32">
        <v>1</v>
      </c>
      <c r="DQ32">
        <v>1</v>
      </c>
      <c r="EA32">
        <v>1</v>
      </c>
      <c r="ED32">
        <v>1</v>
      </c>
      <c r="EI32">
        <v>1</v>
      </c>
      <c r="FP32">
        <v>1</v>
      </c>
      <c r="HJ32" s="3">
        <f>SUM(C32:HI32)</f>
        <v>15</v>
      </c>
    </row>
    <row r="33" spans="1:218" x14ac:dyDescent="0.3">
      <c r="A33" s="3">
        <v>19</v>
      </c>
      <c r="B33" s="1" t="str">
        <f t="shared" si="4"/>
        <v>Лунный свет 19</v>
      </c>
      <c r="L33">
        <v>1</v>
      </c>
      <c r="AL33">
        <v>1</v>
      </c>
      <c r="AS33">
        <v>1</v>
      </c>
      <c r="AT33">
        <v>1</v>
      </c>
      <c r="AW33">
        <v>1</v>
      </c>
      <c r="AX33">
        <v>1</v>
      </c>
      <c r="AZ33">
        <v>1</v>
      </c>
      <c r="BH33">
        <v>1</v>
      </c>
      <c r="BO33">
        <v>1</v>
      </c>
      <c r="BX33">
        <v>1</v>
      </c>
      <c r="BZ33">
        <v>1</v>
      </c>
      <c r="CG33">
        <v>1</v>
      </c>
      <c r="CJ33">
        <v>1</v>
      </c>
      <c r="CL33">
        <v>1</v>
      </c>
      <c r="CS33">
        <v>1</v>
      </c>
      <c r="DP33">
        <v>1</v>
      </c>
      <c r="DQ33">
        <v>1</v>
      </c>
      <c r="EY33">
        <v>1</v>
      </c>
      <c r="FO33">
        <v>1</v>
      </c>
      <c r="FQ33">
        <v>1</v>
      </c>
      <c r="GM33">
        <v>1</v>
      </c>
      <c r="HB33">
        <v>1</v>
      </c>
      <c r="HG33">
        <v>1</v>
      </c>
      <c r="HH33">
        <v>1</v>
      </c>
      <c r="HJ33" s="3">
        <f>SUM(C33:HI33)</f>
        <v>24</v>
      </c>
    </row>
    <row r="34" spans="1:218" x14ac:dyDescent="0.3">
      <c r="A34" s="3">
        <v>20</v>
      </c>
      <c r="B34" s="1" t="str">
        <f t="shared" si="4"/>
        <v>Лунный свет 20</v>
      </c>
      <c r="I34">
        <v>1</v>
      </c>
      <c r="M34">
        <v>1</v>
      </c>
      <c r="AL34">
        <v>1</v>
      </c>
      <c r="AS34">
        <v>1</v>
      </c>
      <c r="AZ34">
        <v>1</v>
      </c>
      <c r="BB34">
        <v>1</v>
      </c>
      <c r="BG34">
        <v>1</v>
      </c>
      <c r="BJ34">
        <v>1</v>
      </c>
      <c r="BN34">
        <v>1</v>
      </c>
      <c r="BZ34">
        <v>1</v>
      </c>
      <c r="CK34">
        <v>1</v>
      </c>
      <c r="CS34">
        <v>1</v>
      </c>
      <c r="CT34">
        <v>1</v>
      </c>
      <c r="CV34">
        <v>1</v>
      </c>
      <c r="DD34">
        <v>1</v>
      </c>
      <c r="DJ34">
        <v>1</v>
      </c>
      <c r="DL34">
        <v>1</v>
      </c>
      <c r="EA34">
        <v>1</v>
      </c>
      <c r="ED34">
        <v>1</v>
      </c>
      <c r="FL34">
        <v>1</v>
      </c>
      <c r="HB34">
        <v>1</v>
      </c>
      <c r="HG34">
        <v>1</v>
      </c>
      <c r="HJ34" s="3">
        <f>SUM(C34:HI34)</f>
        <v>22</v>
      </c>
    </row>
    <row r="35" spans="1:218" x14ac:dyDescent="0.3">
      <c r="A35" s="3">
        <v>21</v>
      </c>
      <c r="B35" s="1" t="str">
        <f t="shared" si="4"/>
        <v>Лунный свет 21</v>
      </c>
      <c r="C35">
        <v>1</v>
      </c>
      <c r="G35">
        <v>1</v>
      </c>
      <c r="M35">
        <v>1</v>
      </c>
      <c r="N35">
        <v>1</v>
      </c>
      <c r="P35">
        <v>1</v>
      </c>
      <c r="U35">
        <v>1</v>
      </c>
      <c r="X35">
        <v>1</v>
      </c>
      <c r="AH35">
        <v>1</v>
      </c>
      <c r="AL35">
        <v>1</v>
      </c>
      <c r="AP35">
        <v>1</v>
      </c>
      <c r="AT35">
        <v>1</v>
      </c>
      <c r="AZ35">
        <v>1</v>
      </c>
      <c r="BJ35">
        <v>1</v>
      </c>
      <c r="BN35">
        <v>1</v>
      </c>
      <c r="BS35">
        <v>1</v>
      </c>
      <c r="BT35">
        <v>1</v>
      </c>
      <c r="BZ35">
        <v>1</v>
      </c>
      <c r="CE35">
        <v>1</v>
      </c>
      <c r="CG35">
        <v>1</v>
      </c>
      <c r="CJ35">
        <v>1</v>
      </c>
      <c r="CP35">
        <v>1</v>
      </c>
      <c r="CT35">
        <v>1</v>
      </c>
      <c r="CU35">
        <v>1</v>
      </c>
      <c r="DB35">
        <v>1</v>
      </c>
      <c r="DE35">
        <v>1</v>
      </c>
      <c r="DQ35">
        <v>1</v>
      </c>
      <c r="DV35">
        <v>1</v>
      </c>
      <c r="DW35">
        <v>1</v>
      </c>
      <c r="EA35">
        <v>1</v>
      </c>
      <c r="EB35">
        <v>1</v>
      </c>
      <c r="EC35">
        <v>1</v>
      </c>
      <c r="EL35">
        <v>1</v>
      </c>
      <c r="ET35">
        <v>1</v>
      </c>
      <c r="EU35">
        <v>1</v>
      </c>
      <c r="FB35">
        <v>1</v>
      </c>
      <c r="FG35">
        <v>1</v>
      </c>
      <c r="FI35">
        <v>1</v>
      </c>
      <c r="FL35">
        <v>1</v>
      </c>
      <c r="FP35">
        <v>1</v>
      </c>
      <c r="FR35">
        <v>1</v>
      </c>
      <c r="FT35">
        <v>1</v>
      </c>
      <c r="FX35">
        <v>1</v>
      </c>
      <c r="GF35">
        <v>1</v>
      </c>
      <c r="GK35">
        <v>1</v>
      </c>
      <c r="GL35">
        <v>1</v>
      </c>
      <c r="GN35">
        <v>1</v>
      </c>
      <c r="GR35">
        <v>1</v>
      </c>
      <c r="HB35">
        <v>1</v>
      </c>
      <c r="HD35">
        <v>1</v>
      </c>
      <c r="HJ35" s="3">
        <f>SUM(C35:HI35)</f>
        <v>49</v>
      </c>
    </row>
    <row r="36" spans="1:218" x14ac:dyDescent="0.3">
      <c r="A36" s="3" t="s">
        <v>5</v>
      </c>
    </row>
    <row r="37" spans="1:218" x14ac:dyDescent="0.3">
      <c r="A37" s="3">
        <v>10</v>
      </c>
      <c r="B37" s="1" t="str">
        <f>CONCATENATE($A$36," ",A37)</f>
        <v>Боярыня 10</v>
      </c>
      <c r="H37">
        <v>1</v>
      </c>
      <c r="Q37">
        <v>1</v>
      </c>
      <c r="U37">
        <v>1</v>
      </c>
      <c r="AI37">
        <v>1</v>
      </c>
      <c r="AL37">
        <v>1</v>
      </c>
      <c r="AS37">
        <v>1</v>
      </c>
      <c r="AT37">
        <v>1</v>
      </c>
      <c r="CA37">
        <v>1</v>
      </c>
      <c r="CH37">
        <v>1</v>
      </c>
      <c r="CS37">
        <v>1</v>
      </c>
      <c r="DH37">
        <v>1</v>
      </c>
      <c r="FR37">
        <v>1</v>
      </c>
      <c r="FV37">
        <v>1</v>
      </c>
      <c r="GA37">
        <v>1</v>
      </c>
      <c r="GH37">
        <v>1</v>
      </c>
      <c r="GL37">
        <v>1</v>
      </c>
      <c r="HJ37" s="3">
        <f>SUM(C37:HI37)</f>
        <v>16</v>
      </c>
    </row>
    <row r="38" spans="1:218" x14ac:dyDescent="0.3">
      <c r="A38" s="3">
        <v>12</v>
      </c>
      <c r="B38" s="1" t="str">
        <f t="shared" ref="B38:B46" si="5">CONCATENATE($A$36," ",A38)</f>
        <v>Боярыня 12</v>
      </c>
      <c r="C38">
        <v>1</v>
      </c>
      <c r="U38">
        <v>1</v>
      </c>
      <c r="X38">
        <v>1</v>
      </c>
      <c r="AS38">
        <v>1</v>
      </c>
      <c r="BO38">
        <v>1</v>
      </c>
      <c r="BT38">
        <v>1</v>
      </c>
      <c r="CA38">
        <v>1</v>
      </c>
      <c r="CG38">
        <v>1</v>
      </c>
      <c r="CK38">
        <v>1</v>
      </c>
      <c r="CS38">
        <v>1</v>
      </c>
      <c r="DX38">
        <v>1</v>
      </c>
      <c r="DZ38">
        <v>1</v>
      </c>
      <c r="EA38">
        <v>1</v>
      </c>
      <c r="EN38">
        <v>1</v>
      </c>
      <c r="ER38">
        <v>1</v>
      </c>
      <c r="FH38">
        <v>1</v>
      </c>
      <c r="FR38">
        <v>1</v>
      </c>
      <c r="GH38">
        <v>1</v>
      </c>
      <c r="HG38">
        <v>1</v>
      </c>
      <c r="HH38">
        <v>1</v>
      </c>
      <c r="HJ38" s="3">
        <f>SUM(C38:HI38)</f>
        <v>20</v>
      </c>
    </row>
    <row r="39" spans="1:218" x14ac:dyDescent="0.3">
      <c r="A39" s="3">
        <v>18</v>
      </c>
      <c r="B39" s="1" t="str">
        <f t="shared" si="5"/>
        <v>Боярыня 18</v>
      </c>
      <c r="U39">
        <v>1</v>
      </c>
      <c r="AY39">
        <v>1</v>
      </c>
      <c r="BJ39">
        <v>1</v>
      </c>
      <c r="DB39">
        <v>1</v>
      </c>
      <c r="HJ39" s="3">
        <f>SUM(C39:HI39)</f>
        <v>4</v>
      </c>
    </row>
    <row r="40" spans="1:218" x14ac:dyDescent="0.3">
      <c r="A40" s="3">
        <v>19</v>
      </c>
      <c r="B40" s="1" t="str">
        <f t="shared" si="5"/>
        <v>Боярыня 19</v>
      </c>
      <c r="D40">
        <v>1</v>
      </c>
      <c r="U40">
        <v>1</v>
      </c>
      <c r="AG40">
        <v>1</v>
      </c>
      <c r="AS40">
        <v>1</v>
      </c>
      <c r="AT40">
        <v>1</v>
      </c>
      <c r="AY40">
        <v>1</v>
      </c>
      <c r="BS40">
        <v>1</v>
      </c>
      <c r="CG40">
        <v>1</v>
      </c>
      <c r="CI40">
        <v>1</v>
      </c>
      <c r="DG40">
        <v>1</v>
      </c>
      <c r="DL40">
        <v>1</v>
      </c>
      <c r="DX40">
        <v>1</v>
      </c>
      <c r="EA40">
        <v>1</v>
      </c>
      <c r="EH40">
        <v>1</v>
      </c>
      <c r="EI40">
        <v>1</v>
      </c>
      <c r="FR40">
        <v>1</v>
      </c>
      <c r="FZ40">
        <v>1</v>
      </c>
      <c r="GB40">
        <v>1</v>
      </c>
      <c r="HJ40" s="3">
        <f>SUM(C40:HI40)</f>
        <v>18</v>
      </c>
    </row>
    <row r="41" spans="1:218" x14ac:dyDescent="0.3">
      <c r="A41" s="3">
        <v>20</v>
      </c>
      <c r="B41" s="1" t="str">
        <f t="shared" si="5"/>
        <v>Боярыня 20</v>
      </c>
      <c r="H41">
        <v>1</v>
      </c>
      <c r="U41">
        <v>1</v>
      </c>
      <c r="AS41">
        <v>1</v>
      </c>
      <c r="AX41">
        <v>1</v>
      </c>
      <c r="AZ41">
        <v>1</v>
      </c>
      <c r="BN41">
        <v>1</v>
      </c>
      <c r="BO41">
        <v>1</v>
      </c>
      <c r="CF41">
        <v>1</v>
      </c>
      <c r="DO41">
        <v>1</v>
      </c>
      <c r="DQ41">
        <v>1</v>
      </c>
      <c r="DV41">
        <v>1</v>
      </c>
      <c r="FD41">
        <v>1</v>
      </c>
      <c r="FE41">
        <v>1</v>
      </c>
      <c r="HG41">
        <v>1</v>
      </c>
      <c r="HJ41" s="3">
        <f>SUM(C41:HI41)</f>
        <v>14</v>
      </c>
    </row>
    <row r="42" spans="1:218" x14ac:dyDescent="0.3">
      <c r="A42" s="3">
        <v>21</v>
      </c>
      <c r="B42" s="1" t="str">
        <f t="shared" si="5"/>
        <v>Боярыня 21</v>
      </c>
      <c r="W42">
        <v>1</v>
      </c>
      <c r="X42">
        <v>1</v>
      </c>
      <c r="BN42">
        <v>1</v>
      </c>
      <c r="BO42">
        <v>1</v>
      </c>
      <c r="BZ42">
        <v>1</v>
      </c>
      <c r="CF42">
        <v>1</v>
      </c>
      <c r="CG42">
        <v>1</v>
      </c>
      <c r="CU42">
        <v>1</v>
      </c>
      <c r="CX42">
        <v>1</v>
      </c>
      <c r="DJ42">
        <v>1</v>
      </c>
      <c r="DW42">
        <v>1</v>
      </c>
      <c r="FY42">
        <v>1</v>
      </c>
      <c r="HJ42" s="3">
        <f>SUM(C42:HI42)</f>
        <v>12</v>
      </c>
    </row>
    <row r="43" spans="1:218" x14ac:dyDescent="0.3">
      <c r="A43" s="3">
        <v>22</v>
      </c>
      <c r="B43" s="1" t="str">
        <f t="shared" si="5"/>
        <v>Боярыня 22</v>
      </c>
      <c r="U43">
        <v>1</v>
      </c>
      <c r="V43">
        <v>1</v>
      </c>
      <c r="X43">
        <v>1</v>
      </c>
      <c r="BX43">
        <v>1</v>
      </c>
      <c r="CS43">
        <v>1</v>
      </c>
      <c r="CT43">
        <v>1</v>
      </c>
      <c r="DG43">
        <v>1</v>
      </c>
      <c r="DO43">
        <v>1</v>
      </c>
      <c r="DV43">
        <v>1</v>
      </c>
      <c r="EC43">
        <v>1</v>
      </c>
      <c r="EL43">
        <v>1</v>
      </c>
      <c r="FH43">
        <v>1</v>
      </c>
      <c r="FR43">
        <v>1</v>
      </c>
      <c r="FY43">
        <v>1</v>
      </c>
      <c r="GE43">
        <v>1</v>
      </c>
      <c r="GL43">
        <v>1</v>
      </c>
      <c r="GO43">
        <v>1</v>
      </c>
      <c r="HB43">
        <v>1</v>
      </c>
      <c r="HG43">
        <v>1</v>
      </c>
      <c r="HJ43" s="3">
        <f>SUM(C43:HI43)</f>
        <v>19</v>
      </c>
    </row>
    <row r="44" spans="1:218" x14ac:dyDescent="0.3">
      <c r="A44" s="3">
        <v>23</v>
      </c>
      <c r="B44" s="1" t="str">
        <f t="shared" si="5"/>
        <v>Боярыня 23</v>
      </c>
      <c r="C44">
        <v>1</v>
      </c>
      <c r="J44">
        <v>1</v>
      </c>
      <c r="R44">
        <v>1</v>
      </c>
      <c r="U44">
        <v>1</v>
      </c>
      <c r="X44">
        <v>1</v>
      </c>
      <c r="AY44">
        <v>1</v>
      </c>
      <c r="BN44">
        <v>1</v>
      </c>
      <c r="CF44">
        <v>1</v>
      </c>
      <c r="CG44">
        <v>1</v>
      </c>
      <c r="CS44">
        <v>1</v>
      </c>
      <c r="CX44">
        <v>1</v>
      </c>
      <c r="DL44">
        <v>1</v>
      </c>
      <c r="DV44">
        <v>1</v>
      </c>
      <c r="EA44">
        <v>1</v>
      </c>
      <c r="EN44">
        <v>1</v>
      </c>
      <c r="ER44">
        <v>1</v>
      </c>
      <c r="FA44">
        <v>1</v>
      </c>
      <c r="FH44">
        <v>1</v>
      </c>
      <c r="FP44">
        <v>1</v>
      </c>
      <c r="FR44">
        <v>1</v>
      </c>
      <c r="GR44">
        <v>1</v>
      </c>
      <c r="GV44">
        <v>1</v>
      </c>
      <c r="HJ44" s="3">
        <f>SUM(C44:HI44)</f>
        <v>22</v>
      </c>
    </row>
    <row r="45" spans="1:218" x14ac:dyDescent="0.3">
      <c r="A45" s="3">
        <v>24</v>
      </c>
      <c r="B45" s="1" t="str">
        <f t="shared" si="5"/>
        <v>Боярыня 24</v>
      </c>
      <c r="F45">
        <v>1</v>
      </c>
      <c r="R45">
        <v>1</v>
      </c>
      <c r="U45">
        <v>1</v>
      </c>
      <c r="W45">
        <v>1</v>
      </c>
      <c r="X45">
        <v>1</v>
      </c>
      <c r="AC45">
        <v>1</v>
      </c>
      <c r="AJ45">
        <v>1</v>
      </c>
      <c r="AS45">
        <v>1</v>
      </c>
      <c r="AT45">
        <v>1</v>
      </c>
      <c r="AW45">
        <v>1</v>
      </c>
      <c r="AY45">
        <v>1</v>
      </c>
      <c r="BN45">
        <v>1</v>
      </c>
      <c r="BO45">
        <v>1</v>
      </c>
      <c r="CF45">
        <v>1</v>
      </c>
      <c r="CG45">
        <v>1</v>
      </c>
      <c r="CK45">
        <v>1</v>
      </c>
      <c r="CN45">
        <v>1</v>
      </c>
      <c r="CS45">
        <v>1</v>
      </c>
      <c r="CT45">
        <v>1</v>
      </c>
      <c r="CV45">
        <v>1</v>
      </c>
      <c r="CZ45">
        <v>1</v>
      </c>
      <c r="DE45">
        <v>1</v>
      </c>
      <c r="DL45">
        <v>1</v>
      </c>
      <c r="DQ45">
        <v>1</v>
      </c>
      <c r="DV45">
        <v>1</v>
      </c>
      <c r="ED45">
        <v>1</v>
      </c>
      <c r="EG45">
        <v>1</v>
      </c>
      <c r="FB45">
        <v>1</v>
      </c>
      <c r="FJ45">
        <v>1</v>
      </c>
      <c r="FQ45">
        <v>1</v>
      </c>
      <c r="GI45">
        <v>1</v>
      </c>
      <c r="GM45">
        <v>1</v>
      </c>
      <c r="GR45">
        <v>1</v>
      </c>
      <c r="HB45">
        <v>1</v>
      </c>
      <c r="HG45">
        <v>1</v>
      </c>
      <c r="HH45">
        <v>1</v>
      </c>
      <c r="HJ45" s="3">
        <f>SUM(C45:HI45)</f>
        <v>36</v>
      </c>
    </row>
    <row r="46" spans="1:218" x14ac:dyDescent="0.3">
      <c r="A46" s="3">
        <v>25</v>
      </c>
      <c r="B46" s="1" t="str">
        <f t="shared" si="5"/>
        <v>Боярыня 25</v>
      </c>
      <c r="C46">
        <v>1</v>
      </c>
      <c r="U46">
        <v>1</v>
      </c>
      <c r="X46">
        <v>1</v>
      </c>
      <c r="AL46">
        <v>1</v>
      </c>
      <c r="AP46">
        <v>1</v>
      </c>
      <c r="AT46">
        <v>1</v>
      </c>
      <c r="AV46">
        <v>1</v>
      </c>
      <c r="BB46">
        <v>1</v>
      </c>
      <c r="BC46">
        <v>1</v>
      </c>
      <c r="BD46">
        <v>1</v>
      </c>
      <c r="BJ46">
        <v>1</v>
      </c>
      <c r="BN46">
        <v>1</v>
      </c>
      <c r="BT46">
        <v>1</v>
      </c>
      <c r="BY46">
        <v>1</v>
      </c>
      <c r="BZ46">
        <v>1</v>
      </c>
      <c r="CG46">
        <v>1</v>
      </c>
      <c r="CR46">
        <v>1</v>
      </c>
      <c r="CS46">
        <v>1</v>
      </c>
      <c r="CX46">
        <v>1</v>
      </c>
      <c r="DB46">
        <v>1</v>
      </c>
      <c r="DH46">
        <v>1</v>
      </c>
      <c r="DJ46">
        <v>1</v>
      </c>
      <c r="DK46">
        <v>1</v>
      </c>
      <c r="DO46">
        <v>1</v>
      </c>
      <c r="DT46">
        <v>1</v>
      </c>
      <c r="DV46">
        <v>1</v>
      </c>
      <c r="DW46">
        <v>1</v>
      </c>
      <c r="DY46">
        <v>1</v>
      </c>
      <c r="EA46">
        <v>1</v>
      </c>
      <c r="EE46">
        <v>1</v>
      </c>
      <c r="EM46">
        <v>1</v>
      </c>
      <c r="EQ46">
        <v>1</v>
      </c>
      <c r="ER46">
        <v>1</v>
      </c>
      <c r="FB46">
        <v>1</v>
      </c>
      <c r="FM46">
        <v>1</v>
      </c>
      <c r="FX46">
        <v>1</v>
      </c>
      <c r="GA46">
        <v>1</v>
      </c>
      <c r="GH46">
        <v>1</v>
      </c>
      <c r="GL46">
        <v>1</v>
      </c>
      <c r="GT46">
        <v>1</v>
      </c>
      <c r="HA46">
        <v>1</v>
      </c>
      <c r="HJ46" s="3">
        <f>SUM(C46:HI46)</f>
        <v>41</v>
      </c>
    </row>
    <row r="47" spans="1:218" x14ac:dyDescent="0.3">
      <c r="A47" s="3" t="s">
        <v>6</v>
      </c>
    </row>
    <row r="48" spans="1:218" x14ac:dyDescent="0.3">
      <c r="A48" s="3">
        <v>7</v>
      </c>
      <c r="B48" s="1" t="str">
        <f>CONCATENATE($A$47," ",A48)</f>
        <v>Посадский 7</v>
      </c>
      <c r="H48">
        <v>1</v>
      </c>
      <c r="O48">
        <v>1</v>
      </c>
      <c r="U48">
        <v>1</v>
      </c>
      <c r="AC48">
        <v>1</v>
      </c>
      <c r="AT48">
        <v>1</v>
      </c>
      <c r="AZ48">
        <v>1</v>
      </c>
      <c r="BB48">
        <v>1</v>
      </c>
      <c r="BM48">
        <v>1</v>
      </c>
      <c r="BN48">
        <v>1</v>
      </c>
      <c r="BZ48">
        <v>1</v>
      </c>
      <c r="CC48">
        <v>1</v>
      </c>
      <c r="CG48">
        <v>1</v>
      </c>
      <c r="CH48">
        <v>1</v>
      </c>
      <c r="CZ48">
        <v>1</v>
      </c>
      <c r="DM48">
        <v>2</v>
      </c>
      <c r="DN48">
        <v>1</v>
      </c>
      <c r="DO48">
        <v>1</v>
      </c>
      <c r="DQ48">
        <v>1</v>
      </c>
      <c r="DV48">
        <v>2</v>
      </c>
      <c r="EA48">
        <v>1</v>
      </c>
      <c r="EL48">
        <v>1</v>
      </c>
      <c r="EV48">
        <v>1</v>
      </c>
      <c r="EY48">
        <v>1</v>
      </c>
      <c r="FP48">
        <v>1</v>
      </c>
      <c r="FY48">
        <v>1</v>
      </c>
      <c r="GD48">
        <v>1</v>
      </c>
      <c r="GO48">
        <v>1</v>
      </c>
      <c r="GR48">
        <v>1</v>
      </c>
      <c r="GZ48">
        <v>1</v>
      </c>
      <c r="HB48">
        <v>1</v>
      </c>
      <c r="HG48">
        <v>1</v>
      </c>
      <c r="HH48">
        <v>1</v>
      </c>
      <c r="HJ48" s="3">
        <f>SUM(C48:HI48)</f>
        <v>34</v>
      </c>
    </row>
    <row r="49" spans="1:218" x14ac:dyDescent="0.3">
      <c r="A49" s="3">
        <v>10</v>
      </c>
      <c r="B49" s="1" t="str">
        <f t="shared" ref="B49:B51" si="6">CONCATENATE($A$47," ",A49)</f>
        <v>Посадский 10</v>
      </c>
      <c r="F49">
        <v>1</v>
      </c>
      <c r="X49">
        <v>1</v>
      </c>
      <c r="Z49">
        <v>1</v>
      </c>
      <c r="AJ49">
        <v>1</v>
      </c>
      <c r="BW49">
        <v>1</v>
      </c>
      <c r="CF49">
        <v>1</v>
      </c>
      <c r="CG49">
        <v>1</v>
      </c>
      <c r="CI49">
        <v>1</v>
      </c>
      <c r="CJ49">
        <v>1</v>
      </c>
      <c r="CV49">
        <v>1</v>
      </c>
      <c r="DB49">
        <v>1</v>
      </c>
      <c r="DJ49">
        <v>1</v>
      </c>
      <c r="DX49">
        <v>1</v>
      </c>
      <c r="ER49">
        <v>1</v>
      </c>
      <c r="FB49">
        <v>1</v>
      </c>
      <c r="FH49">
        <v>1</v>
      </c>
      <c r="FQ49">
        <v>1</v>
      </c>
      <c r="HG49">
        <v>1</v>
      </c>
      <c r="HH49">
        <v>1</v>
      </c>
      <c r="HJ49" s="3">
        <f>SUM(C49:HI49)</f>
        <v>19</v>
      </c>
    </row>
    <row r="50" spans="1:218" x14ac:dyDescent="0.3">
      <c r="A50" s="3">
        <v>14</v>
      </c>
      <c r="B50" s="1" t="str">
        <f t="shared" si="6"/>
        <v>Посадский 14</v>
      </c>
      <c r="F50">
        <v>1</v>
      </c>
      <c r="I50">
        <v>1</v>
      </c>
      <c r="O50">
        <v>1</v>
      </c>
      <c r="Q50">
        <v>1</v>
      </c>
      <c r="S50">
        <v>1</v>
      </c>
      <c r="V50">
        <v>1</v>
      </c>
      <c r="X50">
        <v>1</v>
      </c>
      <c r="Y50">
        <v>1</v>
      </c>
      <c r="AH50">
        <v>1</v>
      </c>
      <c r="AR50">
        <v>1</v>
      </c>
      <c r="AU50">
        <v>1</v>
      </c>
      <c r="AX50">
        <v>1</v>
      </c>
      <c r="AZ50">
        <v>1</v>
      </c>
      <c r="BC50">
        <v>1</v>
      </c>
      <c r="BD50">
        <v>1</v>
      </c>
      <c r="BG50">
        <v>1</v>
      </c>
      <c r="BI50">
        <v>1</v>
      </c>
      <c r="BJ50">
        <v>1</v>
      </c>
      <c r="BM50">
        <v>1</v>
      </c>
      <c r="BN50">
        <v>1</v>
      </c>
      <c r="BO50">
        <v>1</v>
      </c>
      <c r="BT50">
        <v>1</v>
      </c>
      <c r="BV50">
        <v>1</v>
      </c>
      <c r="BW50">
        <v>1</v>
      </c>
      <c r="BX50">
        <v>1</v>
      </c>
      <c r="BZ50">
        <v>1</v>
      </c>
      <c r="CD50">
        <v>1</v>
      </c>
      <c r="CG50">
        <v>1</v>
      </c>
      <c r="CI50">
        <v>1</v>
      </c>
      <c r="CJ50">
        <v>1</v>
      </c>
      <c r="CM50">
        <v>1</v>
      </c>
      <c r="CR50">
        <v>1</v>
      </c>
      <c r="CV50">
        <v>1</v>
      </c>
      <c r="CW50">
        <v>1</v>
      </c>
      <c r="CX50">
        <v>1</v>
      </c>
      <c r="CY50">
        <v>1</v>
      </c>
      <c r="DB50">
        <v>1</v>
      </c>
      <c r="DG50">
        <v>2</v>
      </c>
      <c r="DH50">
        <v>1</v>
      </c>
      <c r="DJ50">
        <v>1</v>
      </c>
      <c r="DO50">
        <v>1</v>
      </c>
      <c r="DP50">
        <v>1</v>
      </c>
      <c r="DT50">
        <v>1</v>
      </c>
      <c r="DV50">
        <v>1</v>
      </c>
      <c r="DX50">
        <v>1</v>
      </c>
      <c r="EC50">
        <v>1</v>
      </c>
      <c r="ED50">
        <v>1</v>
      </c>
      <c r="EE50">
        <v>1</v>
      </c>
      <c r="EJ50">
        <v>1</v>
      </c>
      <c r="EL50">
        <v>1</v>
      </c>
      <c r="EQ50">
        <v>1</v>
      </c>
      <c r="ES50">
        <v>1</v>
      </c>
      <c r="ET50">
        <v>1</v>
      </c>
      <c r="EU50">
        <v>1</v>
      </c>
      <c r="EX50">
        <v>1</v>
      </c>
      <c r="EY50">
        <v>1</v>
      </c>
      <c r="FB50">
        <v>1</v>
      </c>
      <c r="FC50">
        <v>1</v>
      </c>
      <c r="FF50">
        <v>1</v>
      </c>
      <c r="FH50">
        <v>1</v>
      </c>
      <c r="FI50">
        <v>1</v>
      </c>
      <c r="FL50">
        <v>1</v>
      </c>
      <c r="FM50">
        <v>1</v>
      </c>
      <c r="FN50">
        <v>1</v>
      </c>
      <c r="FO50">
        <v>1</v>
      </c>
      <c r="FP50">
        <v>1</v>
      </c>
      <c r="FR50">
        <v>1</v>
      </c>
      <c r="FT50">
        <v>1</v>
      </c>
      <c r="FY50">
        <v>1</v>
      </c>
      <c r="GC50">
        <v>1</v>
      </c>
      <c r="GG50">
        <v>1</v>
      </c>
      <c r="GK50">
        <v>1</v>
      </c>
      <c r="GL50">
        <v>1</v>
      </c>
      <c r="GO50">
        <v>1</v>
      </c>
      <c r="GT50">
        <v>1</v>
      </c>
      <c r="GU50">
        <v>1</v>
      </c>
      <c r="GV50">
        <v>1</v>
      </c>
      <c r="GW50">
        <v>1</v>
      </c>
      <c r="GY50">
        <v>1</v>
      </c>
      <c r="HA50">
        <v>1</v>
      </c>
      <c r="HE50">
        <v>1</v>
      </c>
      <c r="HF50">
        <v>1</v>
      </c>
      <c r="HG50">
        <v>1</v>
      </c>
      <c r="HH50">
        <v>1</v>
      </c>
      <c r="HJ50" s="3">
        <f>SUM(C50:HI50)</f>
        <v>85</v>
      </c>
    </row>
    <row r="51" spans="1:218" x14ac:dyDescent="0.3">
      <c r="A51" s="3">
        <v>18</v>
      </c>
      <c r="B51" s="1" t="str">
        <f t="shared" si="6"/>
        <v>Посадский 18</v>
      </c>
      <c r="F51">
        <v>1</v>
      </c>
      <c r="Y51">
        <v>1</v>
      </c>
      <c r="AI51">
        <v>1</v>
      </c>
      <c r="AJ51">
        <v>1</v>
      </c>
      <c r="AL51">
        <v>1</v>
      </c>
      <c r="AP51">
        <v>1</v>
      </c>
      <c r="AT51">
        <v>1</v>
      </c>
      <c r="AX51">
        <v>1</v>
      </c>
      <c r="AZ51">
        <v>1</v>
      </c>
      <c r="BJ51">
        <v>1</v>
      </c>
      <c r="BV51">
        <v>1</v>
      </c>
      <c r="BX51">
        <v>1</v>
      </c>
      <c r="CJ51">
        <v>1</v>
      </c>
      <c r="CT51">
        <v>1</v>
      </c>
      <c r="DB51">
        <v>1</v>
      </c>
      <c r="DN51">
        <v>1</v>
      </c>
      <c r="DP51">
        <v>1</v>
      </c>
      <c r="ED51">
        <v>1</v>
      </c>
      <c r="EM51">
        <v>1</v>
      </c>
      <c r="ER51">
        <v>1</v>
      </c>
      <c r="FK51">
        <v>1</v>
      </c>
      <c r="FR51">
        <v>1</v>
      </c>
      <c r="GI51">
        <v>1</v>
      </c>
      <c r="HD51">
        <v>1</v>
      </c>
      <c r="HJ51" s="3">
        <f>SUM(C51:HI51)</f>
        <v>24</v>
      </c>
    </row>
    <row r="52" spans="1:218" x14ac:dyDescent="0.3">
      <c r="A52" s="3" t="s">
        <v>7</v>
      </c>
    </row>
    <row r="53" spans="1:218" x14ac:dyDescent="0.3">
      <c r="A53" s="3">
        <v>18</v>
      </c>
      <c r="B53" s="1" t="str">
        <f>CONCATENATE($A$52," ",A53)</f>
        <v>Печатный пряник 18</v>
      </c>
      <c r="E53">
        <v>1</v>
      </c>
      <c r="F53">
        <v>1</v>
      </c>
      <c r="J53">
        <v>1</v>
      </c>
      <c r="L53">
        <v>1</v>
      </c>
      <c r="M53">
        <v>1</v>
      </c>
      <c r="Q53">
        <v>1</v>
      </c>
      <c r="R53">
        <v>1</v>
      </c>
      <c r="U53">
        <v>1</v>
      </c>
      <c r="V53">
        <v>1</v>
      </c>
      <c r="W53">
        <v>1</v>
      </c>
      <c r="X53">
        <v>1</v>
      </c>
      <c r="AD53">
        <v>1</v>
      </c>
      <c r="AE53">
        <v>1</v>
      </c>
      <c r="AJ53">
        <v>1</v>
      </c>
      <c r="AL53">
        <v>1</v>
      </c>
      <c r="AR53">
        <v>1</v>
      </c>
      <c r="AT53">
        <v>1</v>
      </c>
      <c r="AX53">
        <v>1</v>
      </c>
      <c r="AY53">
        <v>1</v>
      </c>
      <c r="AZ53">
        <v>1</v>
      </c>
      <c r="BB53">
        <v>1</v>
      </c>
      <c r="BG53">
        <v>1</v>
      </c>
      <c r="BJ53">
        <v>1</v>
      </c>
      <c r="BL53">
        <v>1</v>
      </c>
      <c r="BM53">
        <v>1</v>
      </c>
      <c r="BN53">
        <v>1</v>
      </c>
      <c r="BU53">
        <v>1</v>
      </c>
      <c r="BX53">
        <v>1</v>
      </c>
      <c r="BY53">
        <v>1</v>
      </c>
      <c r="BZ53">
        <v>1</v>
      </c>
      <c r="CE53">
        <v>1</v>
      </c>
      <c r="CF53">
        <v>1</v>
      </c>
      <c r="CH53">
        <v>1</v>
      </c>
      <c r="CP53">
        <v>1</v>
      </c>
      <c r="CT53">
        <v>1</v>
      </c>
      <c r="CU53">
        <v>1</v>
      </c>
      <c r="CV53">
        <v>1</v>
      </c>
      <c r="CY53">
        <v>1</v>
      </c>
      <c r="DD53">
        <v>1</v>
      </c>
      <c r="DG53">
        <v>2</v>
      </c>
      <c r="DJ53">
        <v>1</v>
      </c>
      <c r="DL53">
        <v>1</v>
      </c>
      <c r="DN53">
        <v>1</v>
      </c>
      <c r="DO53">
        <v>1</v>
      </c>
      <c r="DP53">
        <v>1</v>
      </c>
      <c r="DR53">
        <v>1</v>
      </c>
      <c r="DT53">
        <v>1</v>
      </c>
      <c r="DV53">
        <v>1</v>
      </c>
      <c r="DX53">
        <v>1</v>
      </c>
      <c r="EA53">
        <v>1</v>
      </c>
      <c r="EB53">
        <v>1</v>
      </c>
      <c r="EC53">
        <v>1</v>
      </c>
      <c r="ED53">
        <v>1</v>
      </c>
      <c r="EH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P53">
        <v>1</v>
      </c>
      <c r="EQ53">
        <v>1</v>
      </c>
      <c r="ER53">
        <v>1</v>
      </c>
      <c r="ET53">
        <v>1</v>
      </c>
      <c r="EV53">
        <v>1</v>
      </c>
      <c r="EX53">
        <v>1</v>
      </c>
      <c r="EY53">
        <v>1</v>
      </c>
      <c r="FA53">
        <v>1</v>
      </c>
      <c r="FB53">
        <v>1</v>
      </c>
      <c r="FG53">
        <v>1</v>
      </c>
      <c r="FJ53">
        <v>1</v>
      </c>
      <c r="FM53">
        <v>1</v>
      </c>
      <c r="FP53">
        <v>1</v>
      </c>
      <c r="FQ53">
        <v>1</v>
      </c>
      <c r="FR53">
        <v>1</v>
      </c>
      <c r="FU53">
        <v>1</v>
      </c>
      <c r="FX53">
        <v>1</v>
      </c>
      <c r="FY53">
        <v>1</v>
      </c>
      <c r="GE53">
        <v>1</v>
      </c>
      <c r="GM53">
        <v>1</v>
      </c>
      <c r="GU53">
        <v>1</v>
      </c>
      <c r="GW53">
        <v>1</v>
      </c>
      <c r="GY53">
        <v>1</v>
      </c>
      <c r="HB53">
        <v>1</v>
      </c>
      <c r="HE53">
        <v>1</v>
      </c>
      <c r="HF53">
        <v>1</v>
      </c>
      <c r="HG53">
        <v>1</v>
      </c>
      <c r="HH53">
        <v>1</v>
      </c>
      <c r="HJ53" s="3">
        <f>SUM(C53:HI53)</f>
        <v>88</v>
      </c>
    </row>
    <row r="54" spans="1:218" x14ac:dyDescent="0.3">
      <c r="A54" s="3">
        <v>19</v>
      </c>
      <c r="B54" s="1" t="str">
        <f t="shared" ref="B54:B55" si="7">CONCATENATE($A$52," ",A54)</f>
        <v>Печатный пряник 19</v>
      </c>
      <c r="G54">
        <v>1</v>
      </c>
      <c r="H54">
        <v>1</v>
      </c>
      <c r="I54">
        <v>1</v>
      </c>
      <c r="J54">
        <v>1</v>
      </c>
      <c r="K54">
        <v>1</v>
      </c>
      <c r="M54">
        <v>1</v>
      </c>
      <c r="N54">
        <v>1</v>
      </c>
      <c r="O54">
        <v>1</v>
      </c>
      <c r="Q54">
        <v>1</v>
      </c>
      <c r="R54">
        <v>1</v>
      </c>
      <c r="S54">
        <v>1</v>
      </c>
      <c r="X54">
        <v>1</v>
      </c>
      <c r="AB54">
        <v>1</v>
      </c>
      <c r="AD54">
        <v>1</v>
      </c>
      <c r="AE54">
        <v>1</v>
      </c>
      <c r="AH54">
        <v>1</v>
      </c>
      <c r="AI54">
        <v>1</v>
      </c>
      <c r="AK54">
        <v>1</v>
      </c>
      <c r="AL54">
        <v>1</v>
      </c>
      <c r="AO54">
        <v>1</v>
      </c>
      <c r="AR54">
        <v>1</v>
      </c>
      <c r="AW54">
        <v>1</v>
      </c>
      <c r="AX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J54">
        <v>1</v>
      </c>
      <c r="BL54">
        <v>1</v>
      </c>
      <c r="BM54">
        <v>1</v>
      </c>
      <c r="BN54">
        <v>1</v>
      </c>
      <c r="BQ54">
        <v>1</v>
      </c>
      <c r="BT54">
        <v>1</v>
      </c>
      <c r="BU54">
        <v>1</v>
      </c>
      <c r="BV54">
        <v>1</v>
      </c>
      <c r="BX54">
        <v>1</v>
      </c>
      <c r="BZ54">
        <v>1</v>
      </c>
      <c r="CA54">
        <v>1</v>
      </c>
      <c r="CH54">
        <v>1</v>
      </c>
      <c r="CP54">
        <v>1</v>
      </c>
      <c r="CR54">
        <v>1</v>
      </c>
      <c r="CV54">
        <v>1</v>
      </c>
      <c r="CW54">
        <v>1</v>
      </c>
      <c r="DA54">
        <v>1</v>
      </c>
      <c r="DB54">
        <v>1</v>
      </c>
      <c r="DE54">
        <v>1</v>
      </c>
      <c r="DJ54">
        <v>1</v>
      </c>
      <c r="DK54">
        <v>1</v>
      </c>
      <c r="DN54">
        <v>1</v>
      </c>
      <c r="DP54">
        <v>1</v>
      </c>
      <c r="DS54">
        <v>1</v>
      </c>
      <c r="DT54">
        <v>1</v>
      </c>
      <c r="DV54">
        <v>1</v>
      </c>
      <c r="DY54">
        <v>1</v>
      </c>
      <c r="EA54">
        <v>1</v>
      </c>
      <c r="EB54">
        <v>1</v>
      </c>
      <c r="EE54">
        <v>1</v>
      </c>
      <c r="EH54">
        <v>1</v>
      </c>
      <c r="EI54">
        <v>1</v>
      </c>
      <c r="EK54">
        <v>1</v>
      </c>
      <c r="EL54">
        <v>1</v>
      </c>
      <c r="EO54">
        <v>1</v>
      </c>
      <c r="ER54">
        <v>1</v>
      </c>
      <c r="ET54">
        <v>1</v>
      </c>
      <c r="EW54">
        <v>1</v>
      </c>
      <c r="EX54">
        <v>1</v>
      </c>
      <c r="EY54">
        <v>1</v>
      </c>
      <c r="FA54">
        <v>1</v>
      </c>
      <c r="FB54">
        <v>1</v>
      </c>
      <c r="FC54">
        <v>1</v>
      </c>
      <c r="FG54">
        <v>1</v>
      </c>
      <c r="FH54">
        <v>1</v>
      </c>
      <c r="FK54">
        <v>1</v>
      </c>
      <c r="FN54">
        <v>1</v>
      </c>
      <c r="FR54">
        <v>1</v>
      </c>
      <c r="FU54">
        <v>1</v>
      </c>
      <c r="FX54">
        <v>1</v>
      </c>
      <c r="GA54">
        <v>1</v>
      </c>
      <c r="GB54">
        <v>1</v>
      </c>
      <c r="GC54">
        <v>1</v>
      </c>
      <c r="GG54">
        <v>1</v>
      </c>
      <c r="GH54">
        <v>1</v>
      </c>
      <c r="GR54">
        <v>1</v>
      </c>
      <c r="GT54">
        <v>1</v>
      </c>
      <c r="GV54">
        <v>1</v>
      </c>
      <c r="GW54">
        <v>1</v>
      </c>
      <c r="GY54">
        <v>1</v>
      </c>
      <c r="HG54">
        <v>1</v>
      </c>
      <c r="HH54">
        <v>1</v>
      </c>
      <c r="HJ54" s="3">
        <f>SUM(C54:HI54)</f>
        <v>92</v>
      </c>
    </row>
    <row r="55" spans="1:218" x14ac:dyDescent="0.3">
      <c r="A55" s="3">
        <v>20</v>
      </c>
      <c r="B55" s="1" t="str">
        <f t="shared" si="7"/>
        <v>Печатный пряник 20</v>
      </c>
      <c r="M55">
        <v>1</v>
      </c>
      <c r="R55">
        <v>1</v>
      </c>
      <c r="X55">
        <v>1</v>
      </c>
      <c r="AI55">
        <v>1</v>
      </c>
      <c r="AL55">
        <v>1</v>
      </c>
      <c r="AR55">
        <v>1</v>
      </c>
      <c r="AS55">
        <v>1</v>
      </c>
      <c r="AX55">
        <v>1</v>
      </c>
      <c r="AZ55">
        <v>1</v>
      </c>
      <c r="BL55">
        <v>1</v>
      </c>
      <c r="BU55">
        <v>1</v>
      </c>
      <c r="BZ55">
        <v>1</v>
      </c>
      <c r="CF55">
        <v>1</v>
      </c>
      <c r="CN55">
        <v>1</v>
      </c>
      <c r="CP55">
        <v>1</v>
      </c>
      <c r="CS55">
        <v>1</v>
      </c>
      <c r="DV55">
        <v>1</v>
      </c>
      <c r="ED55">
        <v>1</v>
      </c>
      <c r="EH55">
        <v>1</v>
      </c>
      <c r="ER55">
        <v>1</v>
      </c>
      <c r="ET55">
        <v>1</v>
      </c>
      <c r="FP55">
        <v>1</v>
      </c>
      <c r="FR55">
        <v>1</v>
      </c>
      <c r="GA55">
        <v>1</v>
      </c>
      <c r="GI55">
        <v>1</v>
      </c>
      <c r="GW55">
        <v>1</v>
      </c>
      <c r="HJ55" s="3">
        <f>SUM(C55:HI55)</f>
        <v>26</v>
      </c>
    </row>
    <row r="56" spans="1:218" x14ac:dyDescent="0.3">
      <c r="A56" s="3" t="s">
        <v>8</v>
      </c>
    </row>
    <row r="57" spans="1:218" x14ac:dyDescent="0.3">
      <c r="A57" s="3">
        <v>7</v>
      </c>
      <c r="B57" s="1" t="str">
        <f>CONCATENATE($A$56," ",A57)</f>
        <v>Рябина 7</v>
      </c>
      <c r="Q57">
        <v>1</v>
      </c>
      <c r="AQ57">
        <v>1</v>
      </c>
      <c r="AX57">
        <v>1</v>
      </c>
      <c r="BG57">
        <v>1</v>
      </c>
      <c r="CT57">
        <v>1</v>
      </c>
      <c r="CW57">
        <v>1</v>
      </c>
      <c r="EA57">
        <v>1</v>
      </c>
      <c r="EG57">
        <v>1</v>
      </c>
      <c r="EO57">
        <v>1</v>
      </c>
      <c r="FA57">
        <v>1</v>
      </c>
      <c r="FG57">
        <v>1</v>
      </c>
      <c r="FH57">
        <v>1</v>
      </c>
      <c r="GA57">
        <v>1</v>
      </c>
      <c r="GR57">
        <v>1</v>
      </c>
      <c r="HD57">
        <v>1</v>
      </c>
      <c r="HG57">
        <v>1</v>
      </c>
      <c r="HJ57" s="3">
        <f>SUM(C57:HI57)</f>
        <v>16</v>
      </c>
    </row>
    <row r="58" spans="1:218" x14ac:dyDescent="0.3">
      <c r="A58" s="3">
        <v>9</v>
      </c>
      <c r="B58" s="1" t="str">
        <f t="shared" ref="B58:B64" si="8">CONCATENATE($A$56," ",A58)</f>
        <v>Рябина 9</v>
      </c>
      <c r="BO58">
        <v>1</v>
      </c>
      <c r="CD58">
        <v>1</v>
      </c>
      <c r="CU58">
        <v>1</v>
      </c>
      <c r="EA58">
        <v>1</v>
      </c>
      <c r="HC58">
        <v>1</v>
      </c>
      <c r="HJ58" s="3">
        <f>SUM(C58:HI58)</f>
        <v>5</v>
      </c>
    </row>
    <row r="59" spans="1:218" x14ac:dyDescent="0.3">
      <c r="A59" s="3">
        <v>18</v>
      </c>
      <c r="B59" s="1" t="str">
        <f t="shared" si="8"/>
        <v>Рябина 18</v>
      </c>
      <c r="BD59">
        <v>1</v>
      </c>
      <c r="BG59">
        <v>1</v>
      </c>
      <c r="BJ59">
        <v>1</v>
      </c>
      <c r="BM59">
        <v>1</v>
      </c>
      <c r="BO59">
        <v>1</v>
      </c>
      <c r="CN59">
        <v>1</v>
      </c>
      <c r="CS59">
        <v>1</v>
      </c>
      <c r="EO59">
        <v>1</v>
      </c>
      <c r="FB59">
        <v>1</v>
      </c>
      <c r="GJ59">
        <v>1</v>
      </c>
      <c r="GR59">
        <v>1</v>
      </c>
      <c r="HG59">
        <v>1</v>
      </c>
      <c r="HJ59" s="3">
        <f>SUM(C59:HI59)</f>
        <v>12</v>
      </c>
    </row>
    <row r="60" spans="1:218" x14ac:dyDescent="0.3">
      <c r="A60" s="3">
        <v>19</v>
      </c>
      <c r="B60" s="1" t="str">
        <f t="shared" si="8"/>
        <v>Рябина 19</v>
      </c>
      <c r="D60">
        <v>1</v>
      </c>
      <c r="R60">
        <v>1</v>
      </c>
      <c r="AD60">
        <v>1</v>
      </c>
      <c r="AF60">
        <v>1</v>
      </c>
      <c r="AI60">
        <v>1</v>
      </c>
      <c r="AX60">
        <v>1</v>
      </c>
      <c r="BB60">
        <v>1</v>
      </c>
      <c r="BC60">
        <v>1</v>
      </c>
      <c r="BD60">
        <v>1</v>
      </c>
      <c r="BG60">
        <v>1</v>
      </c>
      <c r="CH60">
        <v>1</v>
      </c>
      <c r="CJ60">
        <v>1</v>
      </c>
      <c r="DB60">
        <v>1</v>
      </c>
      <c r="DL60">
        <v>1</v>
      </c>
      <c r="DN60">
        <v>1</v>
      </c>
      <c r="DR60">
        <v>1</v>
      </c>
      <c r="DV60">
        <v>1</v>
      </c>
      <c r="EA60">
        <v>1</v>
      </c>
      <c r="EC60">
        <v>1</v>
      </c>
      <c r="EJ60">
        <v>1</v>
      </c>
      <c r="EO60">
        <v>1</v>
      </c>
      <c r="FJ60">
        <v>1</v>
      </c>
      <c r="FP60">
        <v>1</v>
      </c>
      <c r="FR60">
        <v>1</v>
      </c>
      <c r="FY60">
        <v>1</v>
      </c>
      <c r="GA60">
        <v>1</v>
      </c>
      <c r="GR60">
        <v>1</v>
      </c>
      <c r="GV60">
        <v>1</v>
      </c>
      <c r="HD60">
        <v>1</v>
      </c>
      <c r="HJ60" s="3">
        <f>SUM(C60:HI60)</f>
        <v>29</v>
      </c>
    </row>
    <row r="61" spans="1:218" x14ac:dyDescent="0.3">
      <c r="A61" s="3">
        <v>20</v>
      </c>
      <c r="B61" s="1" t="str">
        <f t="shared" si="8"/>
        <v>Рябина 20</v>
      </c>
      <c r="AX61">
        <v>1</v>
      </c>
      <c r="BG61">
        <v>1</v>
      </c>
      <c r="CG61">
        <v>1</v>
      </c>
      <c r="CS61">
        <v>1</v>
      </c>
      <c r="FH61">
        <v>1</v>
      </c>
      <c r="GR61">
        <v>1</v>
      </c>
      <c r="HJ61" s="3">
        <f>SUM(C61:HI61)</f>
        <v>6</v>
      </c>
    </row>
    <row r="62" spans="1:218" x14ac:dyDescent="0.3">
      <c r="A62" s="3">
        <v>21</v>
      </c>
      <c r="B62" s="1" t="str">
        <f t="shared" si="8"/>
        <v>Рябина 21</v>
      </c>
      <c r="BD62">
        <v>1</v>
      </c>
      <c r="BO62">
        <v>1</v>
      </c>
      <c r="CJ62">
        <v>1</v>
      </c>
      <c r="CM62">
        <v>1</v>
      </c>
      <c r="CP62">
        <v>1</v>
      </c>
      <c r="CU62">
        <v>1</v>
      </c>
      <c r="CV62">
        <v>1</v>
      </c>
      <c r="DV62">
        <v>1</v>
      </c>
      <c r="EL62">
        <v>1</v>
      </c>
      <c r="EN62">
        <v>1</v>
      </c>
      <c r="EO62">
        <v>1</v>
      </c>
      <c r="FQ62">
        <v>1</v>
      </c>
      <c r="FY62">
        <v>1</v>
      </c>
      <c r="GR62">
        <v>1</v>
      </c>
      <c r="HJ62" s="3">
        <f>SUM(C62:HI62)</f>
        <v>14</v>
      </c>
    </row>
    <row r="63" spans="1:218" x14ac:dyDescent="0.3">
      <c r="A63" s="3">
        <v>22</v>
      </c>
      <c r="B63" s="1" t="str">
        <f t="shared" si="8"/>
        <v>Рябина 22</v>
      </c>
      <c r="D63">
        <v>1</v>
      </c>
      <c r="L63">
        <v>1</v>
      </c>
      <c r="N63">
        <v>1</v>
      </c>
      <c r="P63">
        <v>1</v>
      </c>
      <c r="R63">
        <v>1</v>
      </c>
      <c r="AI63">
        <v>1</v>
      </c>
      <c r="BA63">
        <v>1</v>
      </c>
      <c r="BC63">
        <v>1</v>
      </c>
      <c r="BE63">
        <v>1</v>
      </c>
      <c r="BG63">
        <v>1</v>
      </c>
      <c r="CA63">
        <v>1</v>
      </c>
      <c r="CG63">
        <v>1</v>
      </c>
      <c r="CP63">
        <v>1</v>
      </c>
      <c r="CS63">
        <v>1</v>
      </c>
      <c r="DB63">
        <v>1</v>
      </c>
      <c r="DF63">
        <v>1</v>
      </c>
      <c r="DH63">
        <v>1</v>
      </c>
      <c r="DJ63">
        <v>1</v>
      </c>
      <c r="DT63">
        <v>1</v>
      </c>
      <c r="DV63">
        <v>1</v>
      </c>
      <c r="DW63">
        <v>1</v>
      </c>
      <c r="DY63">
        <v>1</v>
      </c>
      <c r="EA63">
        <v>1</v>
      </c>
      <c r="EI63">
        <v>2</v>
      </c>
      <c r="EO63">
        <v>1</v>
      </c>
      <c r="FP63">
        <v>1</v>
      </c>
      <c r="FR63">
        <v>1</v>
      </c>
      <c r="FU63">
        <v>1</v>
      </c>
      <c r="FX63">
        <v>1</v>
      </c>
      <c r="FY63">
        <v>1</v>
      </c>
      <c r="FZ63">
        <v>1</v>
      </c>
      <c r="GA63">
        <v>1</v>
      </c>
      <c r="GB63">
        <v>1</v>
      </c>
      <c r="GG63">
        <v>1</v>
      </c>
      <c r="GM63">
        <v>1</v>
      </c>
      <c r="GR63">
        <v>1</v>
      </c>
      <c r="HI63">
        <v>1</v>
      </c>
      <c r="HJ63" s="3">
        <f>SUM(C63:HI63)</f>
        <v>38</v>
      </c>
    </row>
    <row r="64" spans="1:218" x14ac:dyDescent="0.3">
      <c r="A64" s="3">
        <v>27</v>
      </c>
      <c r="B64" s="1" t="str">
        <f t="shared" si="8"/>
        <v>Рябина 27</v>
      </c>
      <c r="F64">
        <v>1</v>
      </c>
      <c r="G64">
        <v>1</v>
      </c>
      <c r="J64">
        <v>1</v>
      </c>
      <c r="L64">
        <v>1</v>
      </c>
      <c r="P64">
        <v>1</v>
      </c>
      <c r="Q64">
        <v>1</v>
      </c>
      <c r="R64">
        <v>1</v>
      </c>
      <c r="T64">
        <v>1</v>
      </c>
      <c r="V64">
        <v>1</v>
      </c>
      <c r="AC64">
        <v>1</v>
      </c>
      <c r="AH64">
        <v>1</v>
      </c>
      <c r="AN64">
        <v>1</v>
      </c>
      <c r="AP64">
        <v>1</v>
      </c>
      <c r="AQ64">
        <v>1</v>
      </c>
      <c r="AT64">
        <v>1</v>
      </c>
      <c r="AW64">
        <v>1</v>
      </c>
      <c r="AX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J64">
        <v>1</v>
      </c>
      <c r="BM64">
        <v>1</v>
      </c>
      <c r="BN64">
        <v>1</v>
      </c>
      <c r="BO64">
        <v>1</v>
      </c>
      <c r="BS64">
        <v>1</v>
      </c>
      <c r="BY64">
        <v>1</v>
      </c>
      <c r="BZ64">
        <v>1</v>
      </c>
      <c r="CA64">
        <v>1</v>
      </c>
      <c r="CG64">
        <v>1</v>
      </c>
      <c r="CH64">
        <v>1</v>
      </c>
      <c r="CJ64">
        <v>1</v>
      </c>
      <c r="CM64">
        <v>1</v>
      </c>
      <c r="CP64">
        <v>1</v>
      </c>
      <c r="CR64">
        <v>1</v>
      </c>
      <c r="CS64">
        <v>1</v>
      </c>
      <c r="CU64">
        <v>1</v>
      </c>
      <c r="CV64">
        <v>1</v>
      </c>
      <c r="DE64">
        <v>1</v>
      </c>
      <c r="DF64">
        <v>1</v>
      </c>
      <c r="DH64">
        <v>1</v>
      </c>
      <c r="DJ64">
        <v>1</v>
      </c>
      <c r="DK64">
        <v>1</v>
      </c>
      <c r="DN64">
        <v>1</v>
      </c>
      <c r="DP64">
        <v>1</v>
      </c>
      <c r="DR64">
        <v>1</v>
      </c>
      <c r="DV64">
        <v>1</v>
      </c>
      <c r="EA64">
        <v>1</v>
      </c>
      <c r="EC64">
        <v>1</v>
      </c>
      <c r="EE64">
        <v>1</v>
      </c>
      <c r="EF64">
        <v>1</v>
      </c>
      <c r="EI64">
        <v>1</v>
      </c>
      <c r="EM64">
        <v>1</v>
      </c>
      <c r="EN64">
        <v>1</v>
      </c>
      <c r="EO64">
        <v>1</v>
      </c>
      <c r="FA64">
        <v>1</v>
      </c>
      <c r="FB64">
        <v>1</v>
      </c>
      <c r="FC64">
        <v>1</v>
      </c>
      <c r="FN64">
        <v>1</v>
      </c>
      <c r="FQ64">
        <v>1</v>
      </c>
      <c r="FR64">
        <v>1</v>
      </c>
      <c r="FU64">
        <v>1</v>
      </c>
      <c r="FX64">
        <v>1</v>
      </c>
      <c r="FY64">
        <v>1</v>
      </c>
      <c r="GA64">
        <v>1</v>
      </c>
      <c r="GG64">
        <v>1</v>
      </c>
      <c r="GI64">
        <v>1</v>
      </c>
      <c r="GO64">
        <v>1</v>
      </c>
      <c r="GR64">
        <v>1</v>
      </c>
      <c r="GT64">
        <v>1</v>
      </c>
      <c r="GW64">
        <v>1</v>
      </c>
      <c r="HG64">
        <v>1</v>
      </c>
      <c r="HJ64" s="3">
        <f>SUM(C64:HI64)</f>
        <v>75</v>
      </c>
    </row>
    <row r="65" spans="1:218" x14ac:dyDescent="0.3">
      <c r="A65" s="3" t="s">
        <v>9</v>
      </c>
    </row>
    <row r="66" spans="1:218" x14ac:dyDescent="0.3">
      <c r="A66" s="3">
        <v>7</v>
      </c>
      <c r="B66" s="1" t="str">
        <f>CONCATENATE($A$65," ",A66)</f>
        <v>Казачка 7</v>
      </c>
      <c r="E66">
        <v>1</v>
      </c>
      <c r="BG66">
        <v>1</v>
      </c>
      <c r="BO66">
        <v>1</v>
      </c>
      <c r="CT66">
        <v>1</v>
      </c>
      <c r="CW66">
        <v>1</v>
      </c>
      <c r="EU66">
        <v>1</v>
      </c>
      <c r="FF66">
        <v>1</v>
      </c>
      <c r="HJ66" s="3">
        <f>SUM(C66:HI66)</f>
        <v>7</v>
      </c>
    </row>
    <row r="67" spans="1:218" x14ac:dyDescent="0.3">
      <c r="A67" s="3">
        <v>16</v>
      </c>
      <c r="B67" s="1" t="str">
        <f t="shared" ref="B67:B69" si="9">CONCATENATE($A$65," ",A67)</f>
        <v>Казачка 16</v>
      </c>
      <c r="BJ67">
        <v>1</v>
      </c>
      <c r="BZ67">
        <v>1</v>
      </c>
      <c r="CG67">
        <v>1</v>
      </c>
      <c r="EI67">
        <v>1</v>
      </c>
      <c r="EJ67">
        <v>1</v>
      </c>
      <c r="HJ67" s="3">
        <f>SUM(C67:HI67)</f>
        <v>5</v>
      </c>
    </row>
    <row r="68" spans="1:218" x14ac:dyDescent="0.3">
      <c r="A68" s="3">
        <v>17</v>
      </c>
      <c r="B68" s="1" t="str">
        <f t="shared" si="9"/>
        <v>Казачка 17</v>
      </c>
      <c r="AJ68">
        <v>1</v>
      </c>
      <c r="AQ68">
        <v>1</v>
      </c>
      <c r="AX68">
        <v>1</v>
      </c>
      <c r="CK68">
        <v>1</v>
      </c>
      <c r="CT68">
        <v>1</v>
      </c>
      <c r="CV68">
        <v>1</v>
      </c>
      <c r="EF68">
        <v>1</v>
      </c>
      <c r="ES68">
        <v>1</v>
      </c>
      <c r="FQ68">
        <v>1</v>
      </c>
      <c r="HJ68" s="3">
        <f>SUM(C68:HI68)</f>
        <v>9</v>
      </c>
    </row>
    <row r="69" spans="1:218" x14ac:dyDescent="0.3">
      <c r="A69" s="3">
        <v>19</v>
      </c>
      <c r="B69" s="1" t="str">
        <f t="shared" si="9"/>
        <v>Казачка 19</v>
      </c>
      <c r="F69">
        <v>1</v>
      </c>
      <c r="V69">
        <v>1</v>
      </c>
      <c r="AN69">
        <v>1</v>
      </c>
      <c r="BG69">
        <v>1</v>
      </c>
      <c r="BO69">
        <v>1</v>
      </c>
      <c r="BX69">
        <v>1</v>
      </c>
      <c r="BZ69">
        <v>1</v>
      </c>
      <c r="CM69">
        <v>1</v>
      </c>
      <c r="CN69">
        <v>1</v>
      </c>
      <c r="DB69">
        <v>1</v>
      </c>
      <c r="DJ69">
        <v>1</v>
      </c>
      <c r="DX69">
        <v>1</v>
      </c>
      <c r="ED69">
        <v>1</v>
      </c>
      <c r="EE69">
        <v>1</v>
      </c>
      <c r="ET69">
        <v>1</v>
      </c>
      <c r="FB69">
        <v>1</v>
      </c>
      <c r="FP69">
        <v>1</v>
      </c>
      <c r="FR69">
        <v>1</v>
      </c>
      <c r="GO69">
        <v>1</v>
      </c>
      <c r="GQ69">
        <v>1</v>
      </c>
      <c r="GY69">
        <v>1</v>
      </c>
      <c r="HA69">
        <v>1</v>
      </c>
      <c r="HJ69" s="3">
        <f>SUM(C69:HI69)</f>
        <v>22</v>
      </c>
    </row>
    <row r="70" spans="1:218" x14ac:dyDescent="0.3">
      <c r="A70" s="3" t="s">
        <v>10</v>
      </c>
    </row>
    <row r="71" spans="1:218" x14ac:dyDescent="0.3">
      <c r="A71" s="3">
        <v>3</v>
      </c>
      <c r="B71" s="1" t="str">
        <f>CONCATENATE($A$70," ",A71)</f>
        <v>Летние фантазии 3</v>
      </c>
      <c r="J71">
        <v>1</v>
      </c>
      <c r="Q71">
        <v>1</v>
      </c>
      <c r="AJ71">
        <v>1</v>
      </c>
      <c r="AS71">
        <v>1</v>
      </c>
      <c r="BJ71">
        <v>1</v>
      </c>
      <c r="BO71">
        <v>1</v>
      </c>
      <c r="BS71">
        <v>1</v>
      </c>
      <c r="BZ71">
        <v>1</v>
      </c>
      <c r="CD71">
        <v>1</v>
      </c>
      <c r="CJ71">
        <v>1</v>
      </c>
      <c r="CT71">
        <v>1</v>
      </c>
      <c r="CV71">
        <v>1</v>
      </c>
      <c r="DH71">
        <v>1</v>
      </c>
      <c r="DJ71">
        <v>1</v>
      </c>
      <c r="DL71">
        <v>1</v>
      </c>
      <c r="DO71">
        <v>1</v>
      </c>
      <c r="EK71">
        <v>1</v>
      </c>
      <c r="EN71">
        <v>1</v>
      </c>
      <c r="FH71">
        <v>1</v>
      </c>
      <c r="FR71">
        <v>1</v>
      </c>
      <c r="HG71">
        <v>1</v>
      </c>
      <c r="HJ71" s="3">
        <f>SUM(C71:HI71)</f>
        <v>21</v>
      </c>
    </row>
    <row r="72" spans="1:218" x14ac:dyDescent="0.3">
      <c r="A72" s="3">
        <v>18</v>
      </c>
      <c r="B72" s="1" t="str">
        <f>CONCATENATE($A$70," ",A72)</f>
        <v>Летние фантазии 18</v>
      </c>
      <c r="I72">
        <v>1</v>
      </c>
      <c r="O72">
        <v>1</v>
      </c>
      <c r="Q72">
        <v>1</v>
      </c>
      <c r="U72">
        <v>1</v>
      </c>
      <c r="AJ72">
        <v>1</v>
      </c>
      <c r="AT72">
        <v>1</v>
      </c>
      <c r="AX72">
        <v>1</v>
      </c>
      <c r="BA72">
        <v>1</v>
      </c>
      <c r="BD72">
        <v>1</v>
      </c>
      <c r="BF72">
        <v>1</v>
      </c>
      <c r="BJ72">
        <v>1</v>
      </c>
      <c r="BN72">
        <v>1</v>
      </c>
      <c r="BZ72">
        <v>1</v>
      </c>
      <c r="CJ72">
        <v>1</v>
      </c>
      <c r="CP72">
        <v>1</v>
      </c>
      <c r="CR72">
        <v>1</v>
      </c>
      <c r="CV72">
        <v>1</v>
      </c>
      <c r="DH72">
        <v>1</v>
      </c>
      <c r="DV72">
        <v>1</v>
      </c>
      <c r="DX72">
        <v>1</v>
      </c>
      <c r="EE72">
        <v>1</v>
      </c>
      <c r="EK72">
        <v>1</v>
      </c>
      <c r="EL72">
        <v>1</v>
      </c>
      <c r="EM72">
        <v>1</v>
      </c>
      <c r="FB72">
        <v>1</v>
      </c>
      <c r="FH72">
        <v>1</v>
      </c>
      <c r="FP72">
        <v>1</v>
      </c>
      <c r="FR72">
        <v>1</v>
      </c>
      <c r="GA72">
        <v>1</v>
      </c>
      <c r="GM72">
        <v>1</v>
      </c>
      <c r="GR72">
        <v>1</v>
      </c>
      <c r="HJ72" s="3">
        <f>SUM(C72:HI72)</f>
        <v>31</v>
      </c>
    </row>
    <row r="73" spans="1:218" x14ac:dyDescent="0.3">
      <c r="A73" s="3" t="s">
        <v>11</v>
      </c>
    </row>
    <row r="74" spans="1:218" x14ac:dyDescent="0.3">
      <c r="A74" s="3">
        <v>0</v>
      </c>
      <c r="B74" s="1" t="str">
        <f>CONCATENATE($A$73," ",A74)</f>
        <v>Караван 0</v>
      </c>
      <c r="Y74">
        <v>1</v>
      </c>
      <c r="AE74">
        <v>1</v>
      </c>
      <c r="BG74">
        <v>1</v>
      </c>
      <c r="BJ74">
        <v>1</v>
      </c>
      <c r="BN74">
        <v>1</v>
      </c>
      <c r="BU74">
        <v>1</v>
      </c>
      <c r="BZ74">
        <v>1</v>
      </c>
      <c r="CP74">
        <v>1</v>
      </c>
      <c r="CT74">
        <v>1</v>
      </c>
      <c r="DL74">
        <v>1</v>
      </c>
      <c r="DS74">
        <v>1</v>
      </c>
      <c r="DV74">
        <v>1</v>
      </c>
      <c r="DX74">
        <v>1</v>
      </c>
      <c r="DZ74">
        <v>1</v>
      </c>
      <c r="EA74">
        <v>1</v>
      </c>
      <c r="EB74">
        <v>1</v>
      </c>
      <c r="ER74">
        <v>1</v>
      </c>
      <c r="ET74">
        <v>2</v>
      </c>
      <c r="FB74">
        <v>1</v>
      </c>
      <c r="FG74">
        <v>1</v>
      </c>
      <c r="FO74">
        <v>1</v>
      </c>
      <c r="FR74">
        <v>1</v>
      </c>
      <c r="FT74">
        <v>1</v>
      </c>
      <c r="GB74">
        <v>1</v>
      </c>
      <c r="HE74">
        <v>1</v>
      </c>
      <c r="HG74">
        <v>1</v>
      </c>
      <c r="HI74">
        <v>1</v>
      </c>
      <c r="HJ74" s="3">
        <f>SUM(C74:HI74)</f>
        <v>28</v>
      </c>
    </row>
    <row r="75" spans="1:218" x14ac:dyDescent="0.3">
      <c r="A75" s="3">
        <v>2</v>
      </c>
      <c r="B75" s="1" t="str">
        <f t="shared" ref="B75:B81" si="10">CONCATENATE($A$73," ",A75)</f>
        <v>Караван 2</v>
      </c>
      <c r="O75">
        <v>1</v>
      </c>
      <c r="AL75">
        <v>1</v>
      </c>
      <c r="AP75">
        <v>1</v>
      </c>
      <c r="BG75">
        <v>1</v>
      </c>
      <c r="BJ75">
        <v>1</v>
      </c>
      <c r="BR75">
        <v>1</v>
      </c>
      <c r="CQ75">
        <v>1</v>
      </c>
      <c r="CY75">
        <v>1</v>
      </c>
      <c r="DI75">
        <v>1</v>
      </c>
      <c r="ED75">
        <v>1</v>
      </c>
      <c r="FB75">
        <v>1</v>
      </c>
      <c r="FJ75">
        <v>1</v>
      </c>
      <c r="FQ75">
        <v>1</v>
      </c>
      <c r="FR75">
        <v>1</v>
      </c>
      <c r="FU75">
        <v>1</v>
      </c>
      <c r="HG75">
        <v>1</v>
      </c>
      <c r="HJ75" s="3">
        <f>SUM(C75:HI75)</f>
        <v>16</v>
      </c>
    </row>
    <row r="76" spans="1:218" x14ac:dyDescent="0.3">
      <c r="A76" s="3">
        <v>5</v>
      </c>
      <c r="B76" s="1" t="str">
        <f t="shared" si="10"/>
        <v>Караван 5</v>
      </c>
      <c r="H76">
        <v>1</v>
      </c>
      <c r="M76">
        <v>1</v>
      </c>
      <c r="O76">
        <v>1</v>
      </c>
      <c r="P76">
        <v>1</v>
      </c>
      <c r="Q76">
        <v>1</v>
      </c>
      <c r="U76">
        <v>1</v>
      </c>
      <c r="AE76">
        <v>1</v>
      </c>
      <c r="AZ76">
        <v>1</v>
      </c>
      <c r="BK76">
        <v>1</v>
      </c>
      <c r="BL76">
        <v>1</v>
      </c>
      <c r="BR76">
        <v>1</v>
      </c>
      <c r="BS76">
        <v>1</v>
      </c>
      <c r="BZ76">
        <v>1</v>
      </c>
      <c r="CY76">
        <v>1</v>
      </c>
      <c r="DB76">
        <v>1</v>
      </c>
      <c r="DJ76">
        <v>1</v>
      </c>
      <c r="DX76">
        <v>1</v>
      </c>
      <c r="EA76">
        <v>1</v>
      </c>
      <c r="EK76">
        <v>1</v>
      </c>
      <c r="FP76">
        <v>1</v>
      </c>
      <c r="FR76">
        <v>1</v>
      </c>
      <c r="FW76">
        <v>1</v>
      </c>
      <c r="GB76">
        <v>1</v>
      </c>
      <c r="HG76">
        <v>1</v>
      </c>
      <c r="HJ76" s="3">
        <f>SUM(C76:HI76)</f>
        <v>24</v>
      </c>
    </row>
    <row r="77" spans="1:218" x14ac:dyDescent="0.3">
      <c r="A77" s="3">
        <v>7</v>
      </c>
      <c r="B77" s="1" t="str">
        <f t="shared" si="10"/>
        <v>Караван 7</v>
      </c>
      <c r="E77">
        <v>1</v>
      </c>
      <c r="U77">
        <v>1</v>
      </c>
      <c r="V77">
        <v>1</v>
      </c>
      <c r="W77">
        <v>1</v>
      </c>
      <c r="AD77">
        <v>1</v>
      </c>
      <c r="AM77">
        <v>1</v>
      </c>
      <c r="AS77">
        <v>1</v>
      </c>
      <c r="BM77">
        <v>1</v>
      </c>
      <c r="BU77">
        <v>1</v>
      </c>
      <c r="BV77">
        <v>1</v>
      </c>
      <c r="BZ77">
        <v>1</v>
      </c>
      <c r="CT77">
        <v>1</v>
      </c>
      <c r="CU77">
        <v>1</v>
      </c>
      <c r="CV77">
        <v>1</v>
      </c>
      <c r="DG77">
        <v>1</v>
      </c>
      <c r="DJ77">
        <v>1</v>
      </c>
      <c r="DX77">
        <v>1</v>
      </c>
      <c r="DZ77">
        <v>1</v>
      </c>
      <c r="EK77">
        <v>1</v>
      </c>
      <c r="EL77">
        <v>1</v>
      </c>
      <c r="ET77">
        <v>1</v>
      </c>
      <c r="FH77">
        <v>1</v>
      </c>
      <c r="FO77">
        <v>1</v>
      </c>
      <c r="GY77">
        <v>1</v>
      </c>
      <c r="HG77">
        <v>1</v>
      </c>
      <c r="HH77">
        <v>1</v>
      </c>
      <c r="HJ77" s="3">
        <f>SUM(C77:HI77)</f>
        <v>26</v>
      </c>
    </row>
    <row r="78" spans="1:218" x14ac:dyDescent="0.3">
      <c r="A78" s="3">
        <v>9</v>
      </c>
      <c r="B78" s="1" t="str">
        <f t="shared" si="10"/>
        <v>Караван 9</v>
      </c>
      <c r="O78">
        <v>1</v>
      </c>
      <c r="ET78">
        <v>1</v>
      </c>
      <c r="HJ78" s="3">
        <f>SUM(C78:HI78)</f>
        <v>2</v>
      </c>
    </row>
    <row r="79" spans="1:218" x14ac:dyDescent="0.3">
      <c r="A79" s="3">
        <v>10</v>
      </c>
      <c r="B79" s="1" t="str">
        <f t="shared" si="10"/>
        <v>Караван 10</v>
      </c>
      <c r="W79">
        <v>1</v>
      </c>
      <c r="AD79">
        <v>1</v>
      </c>
      <c r="AK79">
        <v>1</v>
      </c>
      <c r="AS79">
        <v>1</v>
      </c>
      <c r="AW79">
        <v>1</v>
      </c>
      <c r="BJ79">
        <v>1</v>
      </c>
      <c r="BM79">
        <v>1</v>
      </c>
      <c r="BQ79">
        <v>1</v>
      </c>
      <c r="BR79">
        <v>1</v>
      </c>
      <c r="BZ79">
        <v>1</v>
      </c>
      <c r="CA79">
        <v>1</v>
      </c>
      <c r="CG79">
        <v>1</v>
      </c>
      <c r="CR79">
        <v>1</v>
      </c>
      <c r="CV79">
        <v>1</v>
      </c>
      <c r="DB79">
        <v>1</v>
      </c>
      <c r="DJ79">
        <v>1</v>
      </c>
      <c r="DO79">
        <v>1</v>
      </c>
      <c r="DX79">
        <v>1</v>
      </c>
      <c r="EL79">
        <v>1</v>
      </c>
      <c r="EQ79">
        <v>1</v>
      </c>
      <c r="ER79">
        <v>1</v>
      </c>
      <c r="ET79">
        <v>1</v>
      </c>
      <c r="FR79">
        <v>1</v>
      </c>
      <c r="GM79">
        <v>1</v>
      </c>
      <c r="GZ79">
        <v>1</v>
      </c>
      <c r="HG79">
        <v>1</v>
      </c>
      <c r="HJ79" s="3">
        <f>SUM(C79:HI79)</f>
        <v>26</v>
      </c>
    </row>
    <row r="80" spans="1:218" x14ac:dyDescent="0.3">
      <c r="A80" s="3">
        <v>14</v>
      </c>
      <c r="B80" s="1" t="str">
        <f t="shared" si="10"/>
        <v>Караван 14</v>
      </c>
      <c r="D80">
        <v>1</v>
      </c>
      <c r="E80">
        <v>1</v>
      </c>
      <c r="P80">
        <v>1</v>
      </c>
      <c r="S80">
        <v>1</v>
      </c>
      <c r="W80">
        <v>1</v>
      </c>
      <c r="AA80">
        <v>1</v>
      </c>
      <c r="AD80">
        <v>1</v>
      </c>
      <c r="AE80">
        <v>1</v>
      </c>
      <c r="AI80">
        <v>1</v>
      </c>
      <c r="AM80">
        <v>1</v>
      </c>
      <c r="BG80">
        <v>1</v>
      </c>
      <c r="BL80">
        <v>1</v>
      </c>
      <c r="BQ80">
        <v>1</v>
      </c>
      <c r="BS80">
        <v>1</v>
      </c>
      <c r="BU80">
        <v>1</v>
      </c>
      <c r="BY80">
        <v>1</v>
      </c>
      <c r="BZ80">
        <v>1</v>
      </c>
      <c r="CB80">
        <v>1</v>
      </c>
      <c r="CG80">
        <v>1</v>
      </c>
      <c r="CT80">
        <v>1</v>
      </c>
      <c r="CU80">
        <v>1</v>
      </c>
      <c r="DB80">
        <v>1</v>
      </c>
      <c r="DD80">
        <v>1</v>
      </c>
      <c r="DG80">
        <v>2</v>
      </c>
      <c r="DS80">
        <v>1</v>
      </c>
      <c r="DX80">
        <v>1</v>
      </c>
      <c r="DZ80">
        <v>1</v>
      </c>
      <c r="EA80">
        <v>1</v>
      </c>
      <c r="EE80">
        <v>1</v>
      </c>
      <c r="EK80">
        <v>1</v>
      </c>
      <c r="EQ80">
        <v>1</v>
      </c>
      <c r="ER80">
        <v>1</v>
      </c>
      <c r="ET80">
        <v>2</v>
      </c>
      <c r="FF80">
        <v>1</v>
      </c>
      <c r="FG80">
        <v>1</v>
      </c>
      <c r="FL80">
        <v>1</v>
      </c>
      <c r="FO80">
        <v>1</v>
      </c>
      <c r="FR80">
        <v>1</v>
      </c>
      <c r="GH80">
        <v>1</v>
      </c>
      <c r="HB80">
        <v>1</v>
      </c>
      <c r="HG80">
        <v>1</v>
      </c>
      <c r="HJ80" s="3">
        <f>SUM(C80:HI80)</f>
        <v>43</v>
      </c>
    </row>
    <row r="81" spans="1:218" x14ac:dyDescent="0.3">
      <c r="A81" s="3">
        <v>30</v>
      </c>
      <c r="B81" s="1" t="str">
        <f t="shared" si="10"/>
        <v>Караван 30</v>
      </c>
      <c r="C81">
        <v>1</v>
      </c>
      <c r="I81">
        <v>1</v>
      </c>
      <c r="J81">
        <v>1</v>
      </c>
      <c r="M81">
        <v>1</v>
      </c>
      <c r="O81">
        <v>1</v>
      </c>
      <c r="P81">
        <v>1</v>
      </c>
      <c r="Q81">
        <v>1</v>
      </c>
      <c r="S81">
        <v>1</v>
      </c>
      <c r="Z81">
        <v>1</v>
      </c>
      <c r="AA81">
        <v>1</v>
      </c>
      <c r="AD81">
        <v>1</v>
      </c>
      <c r="AE81">
        <v>1</v>
      </c>
      <c r="AK81">
        <v>1</v>
      </c>
      <c r="AL81">
        <v>1</v>
      </c>
      <c r="AM81">
        <v>1</v>
      </c>
      <c r="AO81">
        <v>1</v>
      </c>
      <c r="AU81">
        <v>1</v>
      </c>
      <c r="AX81">
        <v>1</v>
      </c>
      <c r="BH81">
        <v>1</v>
      </c>
      <c r="BL81">
        <v>1</v>
      </c>
      <c r="BM81">
        <v>1</v>
      </c>
      <c r="BN81">
        <v>1</v>
      </c>
      <c r="BP81">
        <v>1</v>
      </c>
      <c r="BQ81">
        <v>1</v>
      </c>
      <c r="BS81">
        <v>1</v>
      </c>
      <c r="BU81">
        <v>1</v>
      </c>
      <c r="BV81">
        <v>1</v>
      </c>
      <c r="BZ81">
        <v>1</v>
      </c>
      <c r="CB81">
        <v>1</v>
      </c>
      <c r="CD81">
        <v>1</v>
      </c>
      <c r="CG81">
        <v>1</v>
      </c>
      <c r="CJ81">
        <v>1</v>
      </c>
      <c r="CO81">
        <v>1</v>
      </c>
      <c r="CQ81">
        <v>1</v>
      </c>
      <c r="CT81">
        <v>1</v>
      </c>
      <c r="CX81">
        <v>1</v>
      </c>
      <c r="DD81">
        <v>2</v>
      </c>
      <c r="DE81">
        <v>1</v>
      </c>
      <c r="DG81">
        <v>1</v>
      </c>
      <c r="DI81">
        <v>1</v>
      </c>
      <c r="DJ81">
        <v>1</v>
      </c>
      <c r="DK81">
        <v>1</v>
      </c>
      <c r="DO81">
        <v>1</v>
      </c>
      <c r="DP81">
        <v>1</v>
      </c>
      <c r="DV81">
        <v>1</v>
      </c>
      <c r="DX81">
        <v>1</v>
      </c>
      <c r="EJ81">
        <v>1</v>
      </c>
      <c r="EL81">
        <v>1</v>
      </c>
      <c r="EN81">
        <v>1</v>
      </c>
      <c r="EQ81">
        <v>1</v>
      </c>
      <c r="ER81">
        <v>1</v>
      </c>
      <c r="ET81">
        <v>1</v>
      </c>
      <c r="EW81">
        <v>1</v>
      </c>
      <c r="EX81">
        <v>1</v>
      </c>
      <c r="FA81">
        <v>1</v>
      </c>
      <c r="FB81">
        <v>1</v>
      </c>
      <c r="FC81">
        <v>1</v>
      </c>
      <c r="FF81">
        <v>1</v>
      </c>
      <c r="FH81">
        <v>1</v>
      </c>
      <c r="FL81">
        <v>1</v>
      </c>
      <c r="FM81">
        <v>1</v>
      </c>
      <c r="FN81">
        <v>1</v>
      </c>
      <c r="FO81">
        <v>1</v>
      </c>
      <c r="FQ81">
        <v>1</v>
      </c>
      <c r="FT81">
        <v>1</v>
      </c>
      <c r="GE81">
        <v>1</v>
      </c>
      <c r="GI81">
        <v>1</v>
      </c>
      <c r="GW81">
        <v>1</v>
      </c>
      <c r="GY81">
        <v>1</v>
      </c>
      <c r="HD81">
        <v>1</v>
      </c>
      <c r="HE81">
        <v>1</v>
      </c>
      <c r="HG81">
        <v>1</v>
      </c>
      <c r="HH81">
        <v>1</v>
      </c>
      <c r="HJ81" s="3">
        <f>SUM(C81:HI81)</f>
        <v>74</v>
      </c>
    </row>
    <row r="82" spans="1:218" x14ac:dyDescent="0.3">
      <c r="A82" s="3" t="s">
        <v>12</v>
      </c>
    </row>
    <row r="83" spans="1:218" x14ac:dyDescent="0.3">
      <c r="A83" s="3">
        <v>0</v>
      </c>
      <c r="B83" s="1" t="str">
        <f>CONCATENATE($A$82," ",A83)</f>
        <v>Рябинушка 0</v>
      </c>
      <c r="BH83">
        <v>1</v>
      </c>
      <c r="BJ83">
        <v>1</v>
      </c>
      <c r="DG83">
        <v>1</v>
      </c>
      <c r="DO83">
        <v>1</v>
      </c>
      <c r="FG83">
        <v>1</v>
      </c>
      <c r="FR83">
        <v>1</v>
      </c>
      <c r="FS83">
        <v>1</v>
      </c>
      <c r="FT83">
        <v>1</v>
      </c>
      <c r="HG83">
        <v>1</v>
      </c>
      <c r="HJ83" s="3">
        <f>SUM(C83:HI83)</f>
        <v>9</v>
      </c>
    </row>
    <row r="84" spans="1:218" x14ac:dyDescent="0.3">
      <c r="A84" s="3">
        <v>5</v>
      </c>
      <c r="B84" s="1" t="str">
        <f t="shared" ref="B84:B89" si="11">CONCATENATE($A$82," ",A84)</f>
        <v>Рябинушка 5</v>
      </c>
      <c r="BJ84">
        <v>1</v>
      </c>
      <c r="CQ84">
        <v>1</v>
      </c>
      <c r="FR84">
        <v>1</v>
      </c>
      <c r="FT84">
        <v>1</v>
      </c>
      <c r="HJ84" s="3">
        <f>SUM(C84:HI84)</f>
        <v>4</v>
      </c>
    </row>
    <row r="85" spans="1:218" x14ac:dyDescent="0.3">
      <c r="A85" s="3">
        <v>7</v>
      </c>
      <c r="B85" s="1" t="str">
        <f t="shared" si="11"/>
        <v>Рябинушка 7</v>
      </c>
      <c r="Q85">
        <v>1</v>
      </c>
      <c r="BG85">
        <v>1</v>
      </c>
      <c r="BJ85">
        <v>1</v>
      </c>
      <c r="BZ85">
        <v>1</v>
      </c>
      <c r="CV85">
        <v>1</v>
      </c>
      <c r="EJ85">
        <v>1</v>
      </c>
      <c r="EN85">
        <v>1</v>
      </c>
      <c r="FT85">
        <v>1</v>
      </c>
      <c r="HD85">
        <v>1</v>
      </c>
      <c r="HG85">
        <v>1</v>
      </c>
      <c r="HJ85" s="3">
        <f>SUM(C85:HI85)</f>
        <v>10</v>
      </c>
    </row>
    <row r="86" spans="1:218" x14ac:dyDescent="0.3">
      <c r="A86" s="3">
        <v>10</v>
      </c>
      <c r="B86" s="1" t="str">
        <f t="shared" si="11"/>
        <v>Рябинушка 10</v>
      </c>
      <c r="BJ86">
        <v>1</v>
      </c>
      <c r="BO86">
        <v>1</v>
      </c>
      <c r="CQ86">
        <v>1</v>
      </c>
      <c r="CV86">
        <v>1</v>
      </c>
      <c r="ET86">
        <v>1</v>
      </c>
      <c r="FT86">
        <v>1</v>
      </c>
      <c r="HJ86" s="3">
        <f>SUM(C86:HI86)</f>
        <v>6</v>
      </c>
    </row>
    <row r="87" spans="1:218" x14ac:dyDescent="0.3">
      <c r="A87" s="3">
        <v>13</v>
      </c>
      <c r="B87" s="1" t="str">
        <f t="shared" si="11"/>
        <v>Рябинушка 13</v>
      </c>
      <c r="BO87">
        <v>1</v>
      </c>
      <c r="FG87">
        <v>1</v>
      </c>
      <c r="HJ87" s="3">
        <f>SUM(C87:HI87)</f>
        <v>2</v>
      </c>
    </row>
    <row r="88" spans="1:218" x14ac:dyDescent="0.3">
      <c r="A88" s="3">
        <v>15</v>
      </c>
      <c r="B88" s="1" t="str">
        <f t="shared" si="11"/>
        <v>Рябинушка 15</v>
      </c>
      <c r="U88">
        <v>1</v>
      </c>
      <c r="BO88">
        <v>1</v>
      </c>
      <c r="CQ88">
        <v>1</v>
      </c>
      <c r="CY88">
        <v>1</v>
      </c>
      <c r="DG88">
        <v>1</v>
      </c>
      <c r="DQ88">
        <v>1</v>
      </c>
      <c r="ED88">
        <v>1</v>
      </c>
      <c r="FJ88">
        <v>1</v>
      </c>
      <c r="HJ88" s="3">
        <f>SUM(C88:HI88)</f>
        <v>8</v>
      </c>
    </row>
    <row r="89" spans="1:218" x14ac:dyDescent="0.3">
      <c r="A89" s="3">
        <v>18</v>
      </c>
      <c r="B89" s="1" t="str">
        <f t="shared" si="11"/>
        <v>Рябинушка 18</v>
      </c>
      <c r="D89">
        <v>1</v>
      </c>
      <c r="L89">
        <v>1</v>
      </c>
      <c r="M89">
        <v>1</v>
      </c>
      <c r="P89">
        <v>1</v>
      </c>
      <c r="U89">
        <v>1</v>
      </c>
      <c r="AT89">
        <v>1</v>
      </c>
      <c r="AZ89">
        <v>1</v>
      </c>
      <c r="BB89">
        <v>1</v>
      </c>
      <c r="BD89">
        <v>1</v>
      </c>
      <c r="BG89">
        <v>1</v>
      </c>
      <c r="BJ89">
        <v>1</v>
      </c>
      <c r="BL89">
        <v>1</v>
      </c>
      <c r="BM89">
        <v>1</v>
      </c>
      <c r="BN89">
        <v>1</v>
      </c>
      <c r="BO89">
        <v>1</v>
      </c>
      <c r="BT89">
        <v>1</v>
      </c>
      <c r="BZ89">
        <v>1</v>
      </c>
      <c r="CH89">
        <v>1</v>
      </c>
      <c r="CM89">
        <v>1</v>
      </c>
      <c r="CT89">
        <v>1</v>
      </c>
      <c r="DB89">
        <v>1</v>
      </c>
      <c r="DE89">
        <v>1</v>
      </c>
      <c r="DL89">
        <v>1</v>
      </c>
      <c r="DS89">
        <v>1</v>
      </c>
      <c r="DV89">
        <v>1</v>
      </c>
      <c r="DX89">
        <v>1</v>
      </c>
      <c r="EA89">
        <v>1</v>
      </c>
      <c r="EJ89">
        <v>1</v>
      </c>
      <c r="EL89">
        <v>1</v>
      </c>
      <c r="EM89">
        <v>1</v>
      </c>
      <c r="EV89">
        <v>1</v>
      </c>
      <c r="FD89">
        <v>1</v>
      </c>
      <c r="FE89">
        <v>1</v>
      </c>
      <c r="FP89">
        <v>1</v>
      </c>
      <c r="FR89">
        <v>1</v>
      </c>
      <c r="FX89">
        <v>1</v>
      </c>
      <c r="GB89">
        <v>1</v>
      </c>
      <c r="GR89">
        <v>1</v>
      </c>
      <c r="HB89">
        <v>1</v>
      </c>
      <c r="HD89">
        <v>1</v>
      </c>
      <c r="HG89">
        <v>1</v>
      </c>
      <c r="HJ89" s="3">
        <f>SUM(C89:HI89)</f>
        <v>41</v>
      </c>
    </row>
    <row r="90" spans="1:218" s="1" customFormat="1" x14ac:dyDescent="0.3">
      <c r="A90" s="3" t="s">
        <v>118</v>
      </c>
      <c r="C90" s="1">
        <f>SUM(C2:C89)</f>
        <v>8</v>
      </c>
      <c r="D90" s="1">
        <f t="shared" ref="D90:BO90" si="12">SUM(D2:D89)</f>
        <v>7</v>
      </c>
      <c r="E90" s="1">
        <f t="shared" si="12"/>
        <v>4</v>
      </c>
      <c r="F90" s="1">
        <f t="shared" si="12"/>
        <v>8</v>
      </c>
      <c r="G90" s="1">
        <f t="shared" si="12"/>
        <v>3</v>
      </c>
      <c r="H90" s="1">
        <f t="shared" si="12"/>
        <v>5</v>
      </c>
      <c r="I90" s="1">
        <f t="shared" si="12"/>
        <v>6</v>
      </c>
      <c r="J90" s="1">
        <f t="shared" si="12"/>
        <v>7</v>
      </c>
      <c r="K90" s="1">
        <f t="shared" si="12"/>
        <v>1</v>
      </c>
      <c r="L90" s="1">
        <f t="shared" si="12"/>
        <v>10</v>
      </c>
      <c r="M90" s="1">
        <f t="shared" si="12"/>
        <v>17</v>
      </c>
      <c r="N90" s="1">
        <f t="shared" si="12"/>
        <v>4</v>
      </c>
      <c r="O90" s="1">
        <f t="shared" si="12"/>
        <v>9</v>
      </c>
      <c r="P90" s="1">
        <f t="shared" si="12"/>
        <v>12</v>
      </c>
      <c r="Q90" s="1">
        <f t="shared" si="12"/>
        <v>14</v>
      </c>
      <c r="R90" s="1">
        <f t="shared" si="12"/>
        <v>8</v>
      </c>
      <c r="S90" s="1">
        <f t="shared" si="12"/>
        <v>5</v>
      </c>
      <c r="T90" s="1">
        <f t="shared" si="12"/>
        <v>1</v>
      </c>
      <c r="U90" s="1">
        <f t="shared" si="12"/>
        <v>20</v>
      </c>
      <c r="V90" s="1">
        <f t="shared" si="12"/>
        <v>11</v>
      </c>
      <c r="W90" s="1">
        <f t="shared" si="12"/>
        <v>7</v>
      </c>
      <c r="X90" s="1">
        <f t="shared" si="12"/>
        <v>16</v>
      </c>
      <c r="Y90" s="1">
        <f t="shared" si="12"/>
        <v>6</v>
      </c>
      <c r="Z90" s="1">
        <f t="shared" si="12"/>
        <v>10</v>
      </c>
      <c r="AA90" s="1">
        <f t="shared" si="12"/>
        <v>6</v>
      </c>
      <c r="AB90" s="1">
        <f t="shared" si="12"/>
        <v>3</v>
      </c>
      <c r="AC90" s="1">
        <f t="shared" si="12"/>
        <v>3</v>
      </c>
      <c r="AD90" s="1">
        <f t="shared" si="12"/>
        <v>9</v>
      </c>
      <c r="AE90" s="1">
        <f t="shared" si="12"/>
        <v>7</v>
      </c>
      <c r="AF90" s="1">
        <f t="shared" si="12"/>
        <v>3</v>
      </c>
      <c r="AG90" s="1">
        <f t="shared" si="12"/>
        <v>1</v>
      </c>
      <c r="AH90" s="1">
        <f t="shared" si="12"/>
        <v>5</v>
      </c>
      <c r="AI90" s="1">
        <f t="shared" si="12"/>
        <v>11</v>
      </c>
      <c r="AJ90" s="1">
        <f t="shared" si="12"/>
        <v>8</v>
      </c>
      <c r="AK90" s="1">
        <f t="shared" si="12"/>
        <v>3</v>
      </c>
      <c r="AL90" s="1">
        <f t="shared" si="12"/>
        <v>18</v>
      </c>
      <c r="AM90" s="1">
        <f t="shared" si="12"/>
        <v>6</v>
      </c>
      <c r="AN90" s="1">
        <f t="shared" si="12"/>
        <v>3</v>
      </c>
      <c r="AO90" s="1">
        <f t="shared" si="12"/>
        <v>2</v>
      </c>
      <c r="AP90" s="1">
        <f t="shared" si="12"/>
        <v>6</v>
      </c>
      <c r="AQ90" s="1">
        <f t="shared" si="12"/>
        <v>3</v>
      </c>
      <c r="AR90" s="1">
        <f t="shared" si="12"/>
        <v>9</v>
      </c>
      <c r="AS90" s="1">
        <f t="shared" si="12"/>
        <v>16</v>
      </c>
      <c r="AT90" s="1">
        <f t="shared" si="12"/>
        <v>20</v>
      </c>
      <c r="AU90" s="1">
        <f t="shared" si="12"/>
        <v>8</v>
      </c>
      <c r="AV90" s="1">
        <f t="shared" si="12"/>
        <v>1</v>
      </c>
      <c r="AW90" s="1">
        <f t="shared" si="12"/>
        <v>9</v>
      </c>
      <c r="AX90" s="1">
        <f t="shared" si="12"/>
        <v>23</v>
      </c>
      <c r="AY90" s="1">
        <f t="shared" si="12"/>
        <v>6</v>
      </c>
      <c r="AZ90" s="1">
        <f t="shared" si="12"/>
        <v>15</v>
      </c>
      <c r="BA90" s="1">
        <f t="shared" si="12"/>
        <v>6</v>
      </c>
      <c r="BB90" s="1">
        <f t="shared" si="12"/>
        <v>11</v>
      </c>
      <c r="BC90" s="1">
        <f t="shared" si="12"/>
        <v>9</v>
      </c>
      <c r="BD90" s="1">
        <f t="shared" si="12"/>
        <v>12</v>
      </c>
      <c r="BE90" s="1">
        <f t="shared" si="12"/>
        <v>6</v>
      </c>
      <c r="BF90" s="1">
        <f t="shared" si="12"/>
        <v>3</v>
      </c>
      <c r="BG90" s="1">
        <f t="shared" si="12"/>
        <v>24</v>
      </c>
      <c r="BH90" s="1">
        <f t="shared" si="12"/>
        <v>6</v>
      </c>
      <c r="BI90" s="1">
        <f t="shared" si="12"/>
        <v>2</v>
      </c>
      <c r="BJ90" s="1">
        <f t="shared" si="12"/>
        <v>32</v>
      </c>
      <c r="BK90" s="1">
        <f t="shared" si="12"/>
        <v>2</v>
      </c>
      <c r="BL90" s="1">
        <f t="shared" si="12"/>
        <v>9</v>
      </c>
      <c r="BM90" s="1">
        <f t="shared" si="12"/>
        <v>11</v>
      </c>
      <c r="BN90" s="1">
        <f t="shared" si="12"/>
        <v>21</v>
      </c>
      <c r="BO90" s="1">
        <f t="shared" si="12"/>
        <v>27</v>
      </c>
      <c r="BP90" s="1">
        <f t="shared" ref="BP90:EA90" si="13">SUM(BP2:BP89)</f>
        <v>4</v>
      </c>
      <c r="BQ90" s="1">
        <f t="shared" si="13"/>
        <v>4</v>
      </c>
      <c r="BR90" s="1">
        <f t="shared" si="13"/>
        <v>5</v>
      </c>
      <c r="BS90" s="1">
        <f t="shared" si="13"/>
        <v>9</v>
      </c>
      <c r="BT90" s="1">
        <f t="shared" si="13"/>
        <v>7</v>
      </c>
      <c r="BU90" s="1">
        <f t="shared" si="13"/>
        <v>12</v>
      </c>
      <c r="BV90" s="1">
        <f t="shared" si="13"/>
        <v>6</v>
      </c>
      <c r="BW90" s="1">
        <f t="shared" si="13"/>
        <v>5</v>
      </c>
      <c r="BX90" s="1">
        <f t="shared" si="13"/>
        <v>9</v>
      </c>
      <c r="BY90" s="1">
        <f t="shared" si="13"/>
        <v>5</v>
      </c>
      <c r="BZ90" s="1">
        <f t="shared" si="13"/>
        <v>32</v>
      </c>
      <c r="CA90" s="1">
        <f t="shared" si="13"/>
        <v>6</v>
      </c>
      <c r="CB90" s="1">
        <f t="shared" si="13"/>
        <v>2</v>
      </c>
      <c r="CC90" s="1">
        <f t="shared" si="13"/>
        <v>1</v>
      </c>
      <c r="CD90" s="1">
        <f t="shared" si="13"/>
        <v>4</v>
      </c>
      <c r="CE90" s="1">
        <f t="shared" si="13"/>
        <v>3</v>
      </c>
      <c r="CF90" s="1">
        <f t="shared" si="13"/>
        <v>15</v>
      </c>
      <c r="CG90" s="1">
        <f t="shared" si="13"/>
        <v>28</v>
      </c>
      <c r="CH90" s="1">
        <f t="shared" si="13"/>
        <v>11</v>
      </c>
      <c r="CI90" s="1">
        <f t="shared" si="13"/>
        <v>3</v>
      </c>
      <c r="CJ90" s="1">
        <f t="shared" si="13"/>
        <v>28</v>
      </c>
      <c r="CK90" s="1">
        <f t="shared" si="13"/>
        <v>6</v>
      </c>
      <c r="CL90" s="1">
        <f t="shared" si="13"/>
        <v>2</v>
      </c>
      <c r="CM90" s="1">
        <f t="shared" si="13"/>
        <v>5</v>
      </c>
      <c r="CN90" s="1">
        <f t="shared" si="13"/>
        <v>8</v>
      </c>
      <c r="CO90" s="1">
        <f t="shared" si="13"/>
        <v>7</v>
      </c>
      <c r="CP90" s="1">
        <f t="shared" si="13"/>
        <v>13</v>
      </c>
      <c r="CQ90" s="1">
        <f t="shared" si="13"/>
        <v>8</v>
      </c>
      <c r="CR90" s="1">
        <f t="shared" si="13"/>
        <v>7</v>
      </c>
      <c r="CS90" s="1">
        <f t="shared" si="13"/>
        <v>19</v>
      </c>
      <c r="CT90" s="1">
        <f t="shared" si="13"/>
        <v>17</v>
      </c>
      <c r="CU90" s="1">
        <f t="shared" si="13"/>
        <v>12</v>
      </c>
      <c r="CV90" s="1">
        <f t="shared" si="13"/>
        <v>23</v>
      </c>
      <c r="CW90" s="1">
        <f t="shared" si="13"/>
        <v>5</v>
      </c>
      <c r="CX90" s="1">
        <f t="shared" si="13"/>
        <v>10</v>
      </c>
      <c r="CY90" s="1">
        <f t="shared" si="13"/>
        <v>6</v>
      </c>
      <c r="CZ90" s="1">
        <f t="shared" si="13"/>
        <v>5</v>
      </c>
      <c r="DA90" s="1">
        <f t="shared" si="13"/>
        <v>4</v>
      </c>
      <c r="DB90" s="1">
        <f t="shared" si="13"/>
        <v>22</v>
      </c>
      <c r="DC90" s="1">
        <f t="shared" si="13"/>
        <v>2</v>
      </c>
      <c r="DD90" s="1">
        <f t="shared" si="13"/>
        <v>5</v>
      </c>
      <c r="DE90" s="1">
        <f t="shared" si="13"/>
        <v>10</v>
      </c>
      <c r="DF90" s="1">
        <f t="shared" si="13"/>
        <v>6</v>
      </c>
      <c r="DG90" s="1">
        <f t="shared" si="13"/>
        <v>18</v>
      </c>
      <c r="DH90" s="1">
        <f t="shared" si="13"/>
        <v>16</v>
      </c>
      <c r="DI90" s="1">
        <f t="shared" si="13"/>
        <v>2</v>
      </c>
      <c r="DJ90" s="1">
        <f t="shared" si="13"/>
        <v>21</v>
      </c>
      <c r="DK90" s="1">
        <f t="shared" si="13"/>
        <v>8</v>
      </c>
      <c r="DL90" s="1">
        <f t="shared" si="13"/>
        <v>13</v>
      </c>
      <c r="DM90" s="1">
        <f t="shared" si="13"/>
        <v>2</v>
      </c>
      <c r="DN90" s="1">
        <f t="shared" si="13"/>
        <v>7</v>
      </c>
      <c r="DO90" s="1">
        <f t="shared" si="13"/>
        <v>18</v>
      </c>
      <c r="DP90" s="1">
        <f t="shared" si="13"/>
        <v>11</v>
      </c>
      <c r="DQ90" s="1">
        <f t="shared" si="13"/>
        <v>11</v>
      </c>
      <c r="DR90" s="1">
        <f t="shared" si="13"/>
        <v>6</v>
      </c>
      <c r="DS90" s="1">
        <f t="shared" si="13"/>
        <v>8</v>
      </c>
      <c r="DT90" s="1">
        <f t="shared" si="13"/>
        <v>8</v>
      </c>
      <c r="DU90" s="1">
        <f t="shared" si="13"/>
        <v>2</v>
      </c>
      <c r="DV90" s="1">
        <f t="shared" si="13"/>
        <v>27</v>
      </c>
      <c r="DW90" s="1">
        <f t="shared" si="13"/>
        <v>5</v>
      </c>
      <c r="DX90" s="1">
        <f t="shared" si="13"/>
        <v>19</v>
      </c>
      <c r="DY90" s="1">
        <f t="shared" si="13"/>
        <v>4</v>
      </c>
      <c r="DZ90" s="1">
        <f t="shared" si="13"/>
        <v>7</v>
      </c>
      <c r="EA90" s="1">
        <f t="shared" si="13"/>
        <v>29</v>
      </c>
      <c r="EB90" s="1">
        <f t="shared" ref="EB90:GG90" si="14">SUM(EB2:EB89)</f>
        <v>4</v>
      </c>
      <c r="EC90" s="1">
        <f t="shared" si="14"/>
        <v>6</v>
      </c>
      <c r="ED90" s="1">
        <f t="shared" si="14"/>
        <v>15</v>
      </c>
      <c r="EE90" s="1">
        <f t="shared" si="14"/>
        <v>7</v>
      </c>
      <c r="EF90" s="1">
        <f t="shared" si="14"/>
        <v>2</v>
      </c>
      <c r="EG90" s="1">
        <f t="shared" si="14"/>
        <v>3</v>
      </c>
      <c r="EH90" s="1">
        <f t="shared" si="14"/>
        <v>7</v>
      </c>
      <c r="EI90" s="1">
        <f t="shared" si="14"/>
        <v>11</v>
      </c>
      <c r="EJ90" s="1">
        <f t="shared" si="14"/>
        <v>9</v>
      </c>
      <c r="EK90" s="1">
        <f t="shared" si="14"/>
        <v>8</v>
      </c>
      <c r="EL90" s="1">
        <f t="shared" si="14"/>
        <v>16</v>
      </c>
      <c r="EM90" s="1">
        <f t="shared" si="14"/>
        <v>10</v>
      </c>
      <c r="EN90" s="1">
        <f t="shared" si="14"/>
        <v>11</v>
      </c>
      <c r="EO90" s="1">
        <f t="shared" si="14"/>
        <v>8</v>
      </c>
      <c r="EP90" s="1">
        <f t="shared" si="14"/>
        <v>2</v>
      </c>
      <c r="EQ90" s="1">
        <f t="shared" si="14"/>
        <v>10</v>
      </c>
      <c r="ER90" s="1">
        <f t="shared" si="14"/>
        <v>20</v>
      </c>
      <c r="ES90" s="1">
        <f t="shared" si="14"/>
        <v>6</v>
      </c>
      <c r="ET90" s="1">
        <f t="shared" si="14"/>
        <v>22</v>
      </c>
      <c r="EU90" s="1">
        <f t="shared" si="14"/>
        <v>6</v>
      </c>
      <c r="EV90" s="1">
        <f t="shared" si="14"/>
        <v>3</v>
      </c>
      <c r="EW90" s="1">
        <f t="shared" si="14"/>
        <v>5</v>
      </c>
      <c r="EX90" s="1">
        <f t="shared" si="14"/>
        <v>5</v>
      </c>
      <c r="EY90" s="1">
        <f t="shared" si="14"/>
        <v>9</v>
      </c>
      <c r="EZ90" s="1">
        <f t="shared" si="14"/>
        <v>5</v>
      </c>
      <c r="FA90" s="1">
        <f t="shared" si="14"/>
        <v>6</v>
      </c>
      <c r="FB90" s="1">
        <f t="shared" si="14"/>
        <v>23</v>
      </c>
      <c r="FC90" s="1">
        <f t="shared" si="14"/>
        <v>4</v>
      </c>
      <c r="FD90" s="1">
        <f t="shared" si="14"/>
        <v>4</v>
      </c>
      <c r="FE90" s="1">
        <f t="shared" si="14"/>
        <v>5</v>
      </c>
      <c r="FF90" s="1">
        <f t="shared" si="14"/>
        <v>6</v>
      </c>
      <c r="FG90" s="1">
        <f t="shared" si="14"/>
        <v>9</v>
      </c>
      <c r="FH90" s="1">
        <f t="shared" si="14"/>
        <v>15</v>
      </c>
      <c r="FI90" s="1">
        <f t="shared" si="14"/>
        <v>5</v>
      </c>
      <c r="FJ90" s="1">
        <f t="shared" si="14"/>
        <v>7</v>
      </c>
      <c r="FK90" s="1">
        <f t="shared" si="14"/>
        <v>6</v>
      </c>
      <c r="FL90" s="1">
        <f t="shared" si="14"/>
        <v>6</v>
      </c>
      <c r="FM90" s="1">
        <f t="shared" si="14"/>
        <v>6</v>
      </c>
      <c r="FN90" s="1">
        <f t="shared" si="14"/>
        <v>6</v>
      </c>
      <c r="FO90" s="1">
        <f t="shared" si="14"/>
        <v>18</v>
      </c>
      <c r="FP90" s="1">
        <f t="shared" si="14"/>
        <v>19</v>
      </c>
      <c r="FQ90" s="1">
        <f t="shared" si="14"/>
        <v>13</v>
      </c>
      <c r="FR90" s="1">
        <f t="shared" si="14"/>
        <v>36</v>
      </c>
      <c r="FS90" s="1">
        <f t="shared" si="14"/>
        <v>5</v>
      </c>
      <c r="FT90" s="1">
        <f t="shared" si="14"/>
        <v>10</v>
      </c>
      <c r="FU90" s="1">
        <f t="shared" si="14"/>
        <v>5</v>
      </c>
      <c r="FV90" s="1">
        <f t="shared" si="14"/>
        <v>1</v>
      </c>
      <c r="FW90" s="1">
        <f t="shared" si="14"/>
        <v>4</v>
      </c>
      <c r="FX90" s="1">
        <f t="shared" si="14"/>
        <v>9</v>
      </c>
      <c r="FY90" s="1">
        <f t="shared" si="14"/>
        <v>13</v>
      </c>
      <c r="FZ90" s="1">
        <f t="shared" si="14"/>
        <v>4</v>
      </c>
      <c r="GA90" s="1">
        <f t="shared" si="14"/>
        <v>11</v>
      </c>
      <c r="GB90" s="1">
        <f t="shared" si="14"/>
        <v>6</v>
      </c>
      <c r="GC90" s="1">
        <f t="shared" si="14"/>
        <v>6</v>
      </c>
      <c r="GD90" s="1">
        <f t="shared" si="14"/>
        <v>1</v>
      </c>
      <c r="GE90" s="1">
        <f t="shared" si="14"/>
        <v>7</v>
      </c>
      <c r="GF90" s="1">
        <f t="shared" si="14"/>
        <v>2</v>
      </c>
      <c r="GG90" s="1">
        <f t="shared" si="14"/>
        <v>5</v>
      </c>
      <c r="GH90" s="1">
        <f t="shared" ref="GH90" si="15">SUM(GH2:GH89)</f>
        <v>7</v>
      </c>
      <c r="GI90" s="1">
        <f t="shared" ref="GI90:HI90" si="16">SUM(GI2:GI89)</f>
        <v>8</v>
      </c>
      <c r="GJ90" s="1">
        <f t="shared" si="16"/>
        <v>1</v>
      </c>
      <c r="GK90" s="1">
        <f t="shared" si="16"/>
        <v>5</v>
      </c>
      <c r="GL90" s="1">
        <f t="shared" si="16"/>
        <v>6</v>
      </c>
      <c r="GM90" s="1">
        <f t="shared" si="16"/>
        <v>7</v>
      </c>
      <c r="GN90" s="1">
        <f t="shared" si="16"/>
        <v>3</v>
      </c>
      <c r="GO90" s="1">
        <f t="shared" si="16"/>
        <v>8</v>
      </c>
      <c r="GP90" s="1">
        <f t="shared" si="16"/>
        <v>3</v>
      </c>
      <c r="GQ90" s="1">
        <f t="shared" si="16"/>
        <v>1</v>
      </c>
      <c r="GR90" s="1">
        <f t="shared" si="16"/>
        <v>17</v>
      </c>
      <c r="GS90" s="1">
        <f t="shared" si="16"/>
        <v>2</v>
      </c>
      <c r="GT90" s="1">
        <f t="shared" si="16"/>
        <v>4</v>
      </c>
      <c r="GU90" s="1">
        <f t="shared" si="16"/>
        <v>4</v>
      </c>
      <c r="GV90" s="1">
        <f t="shared" si="16"/>
        <v>9</v>
      </c>
      <c r="GW90" s="1">
        <f t="shared" si="16"/>
        <v>7</v>
      </c>
      <c r="GX90" s="1">
        <f t="shared" si="16"/>
        <v>1</v>
      </c>
      <c r="GY90" s="1">
        <f t="shared" si="16"/>
        <v>8</v>
      </c>
      <c r="GZ90" s="1">
        <f t="shared" si="16"/>
        <v>2</v>
      </c>
      <c r="HA90" s="1">
        <f t="shared" si="16"/>
        <v>4</v>
      </c>
      <c r="HB90" s="1">
        <f t="shared" si="16"/>
        <v>13</v>
      </c>
      <c r="HC90" s="1">
        <f t="shared" si="16"/>
        <v>2</v>
      </c>
      <c r="HD90" s="1">
        <f t="shared" si="16"/>
        <v>10</v>
      </c>
      <c r="HE90" s="1">
        <f t="shared" si="16"/>
        <v>5</v>
      </c>
      <c r="HF90" s="1">
        <f t="shared" si="16"/>
        <v>2</v>
      </c>
      <c r="HG90" s="1">
        <f t="shared" si="16"/>
        <v>34</v>
      </c>
      <c r="HH90" s="1">
        <f t="shared" si="16"/>
        <v>17</v>
      </c>
      <c r="HI90" s="1">
        <f t="shared" si="16"/>
        <v>4</v>
      </c>
      <c r="HJ90" s="3">
        <f>SUM(C90:HI90)</f>
        <v>1914</v>
      </c>
    </row>
  </sheetData>
  <autoFilter ref="A1:HJ90"/>
  <conditionalFormatting sqref="HJ2:HJ89">
    <cfRule type="top10" dxfId="1" priority="1" percent="1" rank="10"/>
  </conditionalFormatting>
  <hyperlinks>
    <hyperlink ref="DD1" r:id="rId1" display="p@r@solk@ 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workbookViewId="0">
      <selection activeCell="A2" sqref="A2:B76"/>
    </sheetView>
  </sheetViews>
  <sheetFormatPr defaultRowHeight="15" x14ac:dyDescent="0.25"/>
  <cols>
    <col min="1" max="1" width="20" customWidth="1"/>
    <col min="2" max="2" width="8.140625" customWidth="1"/>
  </cols>
  <sheetData>
    <row r="1" spans="1:2" x14ac:dyDescent="0.25">
      <c r="B1" t="s">
        <v>118</v>
      </c>
    </row>
    <row r="2" spans="1:2" x14ac:dyDescent="0.25">
      <c r="A2" t="str">
        <f>CONCATENATE(users!$A$27," ",users!A31)</f>
        <v>Лунный свет 15</v>
      </c>
      <c r="B2">
        <f>HLOOKUP($B$1,users!$1:$89,31,0)</f>
        <v>2</v>
      </c>
    </row>
    <row r="3" spans="1:2" x14ac:dyDescent="0.25">
      <c r="A3" t="str">
        <f>CONCATENATE(users!$A$82," ",users!A87)</f>
        <v>Рябинушка 13</v>
      </c>
      <c r="B3">
        <f>HLOOKUP($B$1,users!$1:$89,87,0)</f>
        <v>2</v>
      </c>
    </row>
    <row r="4" spans="1:2" x14ac:dyDescent="0.25">
      <c r="A4" t="str">
        <f>CONCATENATE(users!$A$73," ",users!A78)</f>
        <v>Караван 9</v>
      </c>
      <c r="B4">
        <f>HLOOKUP($B$1,users!$1:$89,78,0)</f>
        <v>2</v>
      </c>
    </row>
    <row r="5" spans="1:2" x14ac:dyDescent="0.25">
      <c r="A5" t="str">
        <f>CONCATENATE(users!$A$2," ",users!A10)</f>
        <v>Небесный 31</v>
      </c>
      <c r="B5">
        <f>HLOOKUP($B$1,users!$1:$89,10,0)</f>
        <v>4</v>
      </c>
    </row>
    <row r="6" spans="1:2" x14ac:dyDescent="0.25">
      <c r="A6" t="str">
        <f>CONCATENATE(users!$A$36," ",users!A39)</f>
        <v>Боярыня 18</v>
      </c>
      <c r="B6">
        <f>HLOOKUP($B$1,users!$1:$89,39,0)</f>
        <v>4</v>
      </c>
    </row>
    <row r="7" spans="1:2" x14ac:dyDescent="0.25">
      <c r="A7" t="str">
        <f>CONCATENATE(users!$A$82," ",users!A84)</f>
        <v>Рябинушка 5</v>
      </c>
      <c r="B7">
        <f>HLOOKUP($B$1,users!$1:$89,84,0)</f>
        <v>4</v>
      </c>
    </row>
    <row r="8" spans="1:2" x14ac:dyDescent="0.25">
      <c r="A8" t="str">
        <f>CONCATENATE(users!$A$56," ",users!A58)</f>
        <v>Рябина 9</v>
      </c>
      <c r="B8">
        <f>HLOOKUP($B$1,users!$1:$89,58,0)</f>
        <v>5</v>
      </c>
    </row>
    <row r="9" spans="1:2" x14ac:dyDescent="0.25">
      <c r="A9" t="str">
        <f>CONCATENATE(users!$A$65," ",users!A67)</f>
        <v>Казачка 16</v>
      </c>
      <c r="B9">
        <f>HLOOKUP($B$1,users!$1:$89,67,0)</f>
        <v>5</v>
      </c>
    </row>
    <row r="10" spans="1:2" x14ac:dyDescent="0.25">
      <c r="A10" t="str">
        <f>CONCATENATE(users!$A$56," ",users!A61)</f>
        <v>Рябина 20</v>
      </c>
      <c r="B10">
        <f>HLOOKUP($B$1,users!$1:$89,61,0)</f>
        <v>6</v>
      </c>
    </row>
    <row r="11" spans="1:2" x14ac:dyDescent="0.25">
      <c r="A11" t="str">
        <f>CONCATENATE(users!$A$82," ",users!A86)</f>
        <v>Рябинушка 10</v>
      </c>
      <c r="B11">
        <f>HLOOKUP($B$1,users!$1:$89,86,0)</f>
        <v>6</v>
      </c>
    </row>
    <row r="12" spans="1:2" x14ac:dyDescent="0.25">
      <c r="A12" t="str">
        <f>CONCATENATE(users!$A$23," ",users!A24)</f>
        <v>Лирика 13</v>
      </c>
      <c r="B12">
        <f>HLOOKUP($B$1,users!$1:$89,24,0)</f>
        <v>7</v>
      </c>
    </row>
    <row r="13" spans="1:2" x14ac:dyDescent="0.25">
      <c r="A13" t="str">
        <f>CONCATENATE(users!$A$65," ",users!A66)</f>
        <v>Казачка 7</v>
      </c>
      <c r="B13">
        <f>HLOOKUP($B$1,users!$1:$89,66,0)</f>
        <v>7</v>
      </c>
    </row>
    <row r="14" spans="1:2" x14ac:dyDescent="0.25">
      <c r="A14" t="str">
        <f>CONCATENATE(users!$A$2," ",users!A9)</f>
        <v>Небесный 30</v>
      </c>
      <c r="B14">
        <f>HLOOKUP($B$1,users!$1:$89,9,0)</f>
        <v>8</v>
      </c>
    </row>
    <row r="15" spans="1:2" x14ac:dyDescent="0.25">
      <c r="A15" t="str">
        <f>CONCATENATE(users!$A$82," ",users!A88)</f>
        <v>Рябинушка 15</v>
      </c>
      <c r="B15">
        <f>HLOOKUP($B$1,users!$1:$89,88,0)</f>
        <v>8</v>
      </c>
    </row>
    <row r="16" spans="1:2" x14ac:dyDescent="0.25">
      <c r="A16" t="str">
        <f>CONCATENATE(users!$A$82," ",users!A83)</f>
        <v>Рябинушка 0</v>
      </c>
      <c r="B16">
        <f>HLOOKUP($B$1,users!$1:$89,83,0)</f>
        <v>9</v>
      </c>
    </row>
    <row r="17" spans="1:2" x14ac:dyDescent="0.25">
      <c r="A17" t="str">
        <f>CONCATENATE(users!$A$2," ",users!A6)</f>
        <v>Небесный 14</v>
      </c>
      <c r="B17">
        <f>HLOOKUP($B$1,users!$1:$89,6,0)</f>
        <v>9</v>
      </c>
    </row>
    <row r="18" spans="1:2" x14ac:dyDescent="0.25">
      <c r="A18" t="str">
        <f>CONCATENATE(users!$A$27," ",users!A28)</f>
        <v>Лунный свет 3</v>
      </c>
      <c r="B18">
        <f>HLOOKUP($B$1,users!$1:$89,28,0)</f>
        <v>9</v>
      </c>
    </row>
    <row r="19" spans="1:2" x14ac:dyDescent="0.25">
      <c r="A19" t="str">
        <f>CONCATENATE(users!$A$27," ",users!A29)</f>
        <v>Лунный свет 7</v>
      </c>
      <c r="B19">
        <f>HLOOKUP($B$1,users!$1:$89,29,0)</f>
        <v>9</v>
      </c>
    </row>
    <row r="20" spans="1:2" x14ac:dyDescent="0.25">
      <c r="A20" t="str">
        <f>CONCATENATE(users!$A$65," ",users!A68)</f>
        <v>Казачка 17</v>
      </c>
      <c r="B20">
        <f>HLOOKUP($B$1,users!$1:$89,68,0)</f>
        <v>9</v>
      </c>
    </row>
    <row r="21" spans="1:2" x14ac:dyDescent="0.25">
      <c r="A21" t="str">
        <f>CONCATENATE(users!$A$82," ",users!A85)</f>
        <v>Рябинушка 7</v>
      </c>
      <c r="B21">
        <f>HLOOKUP($B$1,users!$1:$89,85,0)</f>
        <v>10</v>
      </c>
    </row>
    <row r="22" spans="1:2" x14ac:dyDescent="0.25">
      <c r="A22" t="str">
        <f>CONCATENATE(users!$A$2," ",users!A7)</f>
        <v>Небесный 17</v>
      </c>
      <c r="B22">
        <f>HLOOKUP($B$1,users!$1:$89,7,0)</f>
        <v>10</v>
      </c>
    </row>
    <row r="23" spans="1:2" x14ac:dyDescent="0.25">
      <c r="A23" t="str">
        <f>CONCATENATE(users!$A$56," ",users!A59)</f>
        <v>Рябина 18</v>
      </c>
      <c r="B23">
        <f>HLOOKUP($B$1,users!$1:$89,59,0)</f>
        <v>12</v>
      </c>
    </row>
    <row r="24" spans="1:2" x14ac:dyDescent="0.25">
      <c r="A24" t="str">
        <f>CONCATENATE(users!$A$36," ",users!A42)</f>
        <v>Боярыня 21</v>
      </c>
      <c r="B24">
        <f>HLOOKUP($B$1,users!$1:$89,42,0)</f>
        <v>12</v>
      </c>
    </row>
    <row r="25" spans="1:2" x14ac:dyDescent="0.25">
      <c r="A25" t="str">
        <f>CONCATENATE(users!$A$17," ",users!A21)</f>
        <v>Сиреневый туман 18</v>
      </c>
      <c r="B25">
        <f>HLOOKUP($B$1,users!$1:$89,21,0)</f>
        <v>14</v>
      </c>
    </row>
    <row r="26" spans="1:2" x14ac:dyDescent="0.25">
      <c r="A26" t="str">
        <f>CONCATENATE(users!$A$36," ",users!A41)</f>
        <v>Боярыня 20</v>
      </c>
      <c r="B26">
        <f>HLOOKUP($B$1,users!$1:$89,41,0)</f>
        <v>14</v>
      </c>
    </row>
    <row r="27" spans="1:2" x14ac:dyDescent="0.25">
      <c r="A27" t="str">
        <f>CONCATENATE(users!$A$56," ",users!A62)</f>
        <v>Рябина 21</v>
      </c>
      <c r="B27">
        <f>HLOOKUP($B$1,users!$1:$89,62,0)</f>
        <v>14</v>
      </c>
    </row>
    <row r="28" spans="1:2" x14ac:dyDescent="0.25">
      <c r="A28" t="str">
        <f>CONCATENATE(users!$A$2," ",users!A5)</f>
        <v>Небесный 13</v>
      </c>
      <c r="B28">
        <f>HLOOKUP($B$1,users!$1:$89,5,0)</f>
        <v>14</v>
      </c>
    </row>
    <row r="29" spans="1:2" x14ac:dyDescent="0.25">
      <c r="A29" t="str">
        <f>CONCATENATE(users!$A$2," ",users!A3)</f>
        <v>Небесный 9</v>
      </c>
      <c r="B29">
        <f>HLOOKUP($B$1,users!$1:$89,3,0)</f>
        <v>14</v>
      </c>
    </row>
    <row r="30" spans="1:2" x14ac:dyDescent="0.25">
      <c r="A30" t="str">
        <f>CONCATENATE(users!$A$27," ",users!A32)</f>
        <v>Лунный свет 18</v>
      </c>
      <c r="B30">
        <f>HLOOKUP($B$1,users!$1:$89,32,0)</f>
        <v>15</v>
      </c>
    </row>
    <row r="31" spans="1:2" x14ac:dyDescent="0.25">
      <c r="A31" t="str">
        <f>CONCATENATE(users!$A$56," ",users!A57)</f>
        <v>Рябина 7</v>
      </c>
      <c r="B31">
        <f>HLOOKUP($B$1,users!$1:$89,57,0)</f>
        <v>16</v>
      </c>
    </row>
    <row r="32" spans="1:2" x14ac:dyDescent="0.25">
      <c r="A32" t="str">
        <f>CONCATENATE(users!$A$73," ",users!A75)</f>
        <v>Караван 2</v>
      </c>
      <c r="B32">
        <f>HLOOKUP($B$1,users!$1:$89,75,0)</f>
        <v>16</v>
      </c>
    </row>
    <row r="33" spans="1:2" x14ac:dyDescent="0.25">
      <c r="A33" t="str">
        <f>CONCATENATE(users!$A$36," ",users!A37)</f>
        <v>Боярыня 10</v>
      </c>
      <c r="B33">
        <f>HLOOKUP($B$1,users!$1:$89,37,0)</f>
        <v>16</v>
      </c>
    </row>
    <row r="34" spans="1:2" x14ac:dyDescent="0.25">
      <c r="A34" t="str">
        <f>CONCATENATE(users!$A$17," ",users!A20)</f>
        <v>Сиреневый туман 17</v>
      </c>
      <c r="B34">
        <f>HLOOKUP($B$1,users!$1:$89,20,0)</f>
        <v>17</v>
      </c>
    </row>
    <row r="35" spans="1:2" x14ac:dyDescent="0.25">
      <c r="A35" t="str">
        <f>CONCATENATE(users!$A$23," ",users!A25)</f>
        <v>Лирика 18</v>
      </c>
      <c r="B35">
        <f>HLOOKUP($B$1,users!$1:$89,25,0)</f>
        <v>18</v>
      </c>
    </row>
    <row r="36" spans="1:2" x14ac:dyDescent="0.25">
      <c r="A36" t="str">
        <f>CONCATENATE(users!$A$36," ",users!A40)</f>
        <v>Боярыня 19</v>
      </c>
      <c r="B36">
        <f>HLOOKUP($B$1,users!$1:$89,40,0)</f>
        <v>18</v>
      </c>
    </row>
    <row r="37" spans="1:2" x14ac:dyDescent="0.25">
      <c r="A37" t="str">
        <f>CONCATENATE(users!$A$36," ",users!A43)</f>
        <v>Боярыня 22</v>
      </c>
      <c r="B37">
        <f>HLOOKUP($B$1,users!$1:$89,43,0)</f>
        <v>19</v>
      </c>
    </row>
    <row r="38" spans="1:2" x14ac:dyDescent="0.25">
      <c r="A38" t="str">
        <f>CONCATENATE(users!$A$47," ",users!A49)</f>
        <v>Посадский 10</v>
      </c>
      <c r="B38">
        <f>HLOOKUP($B$1,users!$1:$89,49,0)</f>
        <v>19</v>
      </c>
    </row>
    <row r="39" spans="1:2" x14ac:dyDescent="0.25">
      <c r="A39" t="str">
        <f>CONCATENATE(users!$A$36," ",users!A38)</f>
        <v>Боярыня 12</v>
      </c>
      <c r="B39">
        <f>HLOOKUP($B$1,users!$1:$89,38,0)</f>
        <v>20</v>
      </c>
    </row>
    <row r="40" spans="1:2" x14ac:dyDescent="0.25">
      <c r="A40" t="str">
        <f>CONCATENATE(users!$A$70," ",users!A71)</f>
        <v>Летние фантазии 3</v>
      </c>
      <c r="B40">
        <f>HLOOKUP($B$1,users!$1:$89,71,0)</f>
        <v>21</v>
      </c>
    </row>
    <row r="41" spans="1:2" x14ac:dyDescent="0.25">
      <c r="A41" t="str">
        <f>CONCATENATE(users!$A$27," ",users!A34)</f>
        <v>Лунный свет 20</v>
      </c>
      <c r="B41">
        <f>HLOOKUP($B$1,users!$1:$89,34,0)</f>
        <v>22</v>
      </c>
    </row>
    <row r="42" spans="1:2" x14ac:dyDescent="0.25">
      <c r="A42" t="str">
        <f>CONCATENATE(users!$A$65," ",users!A69)</f>
        <v>Казачка 19</v>
      </c>
      <c r="B42">
        <f>HLOOKUP($B$1,users!$1:$89,69,0)</f>
        <v>22</v>
      </c>
    </row>
    <row r="43" spans="1:2" x14ac:dyDescent="0.25">
      <c r="A43" t="str">
        <f>CONCATENATE(users!$A$36," ",users!A44)</f>
        <v>Боярыня 23</v>
      </c>
      <c r="B43">
        <f>HLOOKUP($B$1,users!$1:$89,44,0)</f>
        <v>22</v>
      </c>
    </row>
    <row r="44" spans="1:2" x14ac:dyDescent="0.25">
      <c r="A44" t="str">
        <f>CONCATENATE(users!$A$17," ",users!A18)</f>
        <v>Сиреневый туман 7</v>
      </c>
      <c r="B44">
        <f>HLOOKUP($B$1,users!$1:$89,18,0)</f>
        <v>24</v>
      </c>
    </row>
    <row r="45" spans="1:2" x14ac:dyDescent="0.25">
      <c r="A45" t="str">
        <f>CONCATENATE(users!$A$27," ",users!A33)</f>
        <v>Лунный свет 19</v>
      </c>
      <c r="B45">
        <f>HLOOKUP($B$1,users!$1:$89,33,0)</f>
        <v>24</v>
      </c>
    </row>
    <row r="46" spans="1:2" x14ac:dyDescent="0.25">
      <c r="A46" t="str">
        <f>CONCATENATE(users!$A$47," ",users!A51)</f>
        <v>Посадский 18</v>
      </c>
      <c r="B46">
        <f>HLOOKUP($B$1,users!$1:$89,51,0)</f>
        <v>24</v>
      </c>
    </row>
    <row r="47" spans="1:2" x14ac:dyDescent="0.25">
      <c r="A47" t="str">
        <f>CONCATENATE(users!$A$73," ",users!A76)</f>
        <v>Караван 5</v>
      </c>
      <c r="B47">
        <f>HLOOKUP($B$1,users!$1:$89,76,0)</f>
        <v>24</v>
      </c>
    </row>
    <row r="48" spans="1:2" x14ac:dyDescent="0.25">
      <c r="A48" t="str">
        <f>CONCATENATE(users!$A$73," ",users!A77)</f>
        <v>Караван 7</v>
      </c>
      <c r="B48">
        <f>HLOOKUP($B$1,users!$1:$89,77,0)</f>
        <v>26</v>
      </c>
    </row>
    <row r="49" spans="1:2" x14ac:dyDescent="0.25">
      <c r="A49" t="str">
        <f>CONCATENATE(users!$A$73," ",users!A79)</f>
        <v>Караван 10</v>
      </c>
      <c r="B49">
        <f>HLOOKUP($B$1,users!$1:$89,79,0)</f>
        <v>26</v>
      </c>
    </row>
    <row r="50" spans="1:2" x14ac:dyDescent="0.25">
      <c r="A50" t="str">
        <f>CONCATENATE(users!$A$52," ",users!A55)</f>
        <v>Печатный пряник 20</v>
      </c>
      <c r="B50">
        <f>HLOOKUP($B$1,users!$1:$89,55,0)</f>
        <v>26</v>
      </c>
    </row>
    <row r="51" spans="1:2" x14ac:dyDescent="0.25">
      <c r="A51" t="str">
        <f>CONCATENATE(users!$A$73," ",users!A74)</f>
        <v>Караван 0</v>
      </c>
      <c r="B51">
        <f>HLOOKUP($B$1,users!$1:$89,74,0)</f>
        <v>28</v>
      </c>
    </row>
    <row r="52" spans="1:2" x14ac:dyDescent="0.25">
      <c r="A52" t="str">
        <f>CONCATENATE(users!$A$2," ",users!A4)</f>
        <v>Небесный 10</v>
      </c>
      <c r="B52">
        <f>HLOOKUP($B$1,users!$1:$89,4,0)</f>
        <v>29</v>
      </c>
    </row>
    <row r="53" spans="1:2" x14ac:dyDescent="0.25">
      <c r="A53" t="str">
        <f>CONCATENATE(users!$A$56," ",users!A60)</f>
        <v>Рябина 19</v>
      </c>
      <c r="B53">
        <f>HLOOKUP($B$1,users!$1:$89,60,0)</f>
        <v>29</v>
      </c>
    </row>
    <row r="54" spans="1:2" x14ac:dyDescent="0.25">
      <c r="A54" t="str">
        <f>CONCATENATE(users!$A$11," ",users!A14)</f>
        <v>Русские сезоны 17</v>
      </c>
      <c r="B54">
        <f>HLOOKUP($B$1,users!$1:$89,14,0)</f>
        <v>30</v>
      </c>
    </row>
    <row r="55" spans="1:2" x14ac:dyDescent="0.25">
      <c r="A55" t="str">
        <f>CONCATENATE(users!$A$70," ",users!A72)</f>
        <v>Летние фантазии 18</v>
      </c>
      <c r="B55">
        <f>HLOOKUP($B$1,users!$1:$89,72,0)</f>
        <v>31</v>
      </c>
    </row>
    <row r="56" spans="1:2" x14ac:dyDescent="0.25">
      <c r="A56" t="str">
        <f>CONCATENATE(users!$A$17," ",users!A22)</f>
        <v>Сиреневый туман 19</v>
      </c>
      <c r="B56">
        <f>HLOOKUP($B$1,users!$1:$89,22,0)</f>
        <v>32</v>
      </c>
    </row>
    <row r="57" spans="1:2" x14ac:dyDescent="0.25">
      <c r="A57" t="str">
        <f>CONCATENATE(users!$A$2," ",users!A8)</f>
        <v>Небесный 18</v>
      </c>
      <c r="B57">
        <f>HLOOKUP($B$1,users!$1:$89,8,0)</f>
        <v>33</v>
      </c>
    </row>
    <row r="58" spans="1:2" x14ac:dyDescent="0.25">
      <c r="A58" t="str">
        <f>CONCATENATE(users!$A$47," ",users!A48)</f>
        <v>Посадский 7</v>
      </c>
      <c r="B58">
        <f>HLOOKUP($B$1,users!$1:$89,48,0)</f>
        <v>34</v>
      </c>
    </row>
    <row r="59" spans="1:2" x14ac:dyDescent="0.25">
      <c r="A59" t="str">
        <f>CONCATENATE(users!$A$36," ",users!A45)</f>
        <v>Боярыня 24</v>
      </c>
      <c r="B59">
        <f>HLOOKUP($B$1,users!$1:$89,45,0)</f>
        <v>36</v>
      </c>
    </row>
    <row r="60" spans="1:2" x14ac:dyDescent="0.25">
      <c r="A60" t="str">
        <f>CONCATENATE(users!$A$11," ",users!A13)</f>
        <v>Русские сезоны 16</v>
      </c>
      <c r="B60">
        <f>HLOOKUP($B$1,users!$1:$89,13,0)</f>
        <v>36</v>
      </c>
    </row>
    <row r="61" spans="1:2" x14ac:dyDescent="0.25">
      <c r="A61" t="str">
        <f>CONCATENATE(users!$A$56," ",users!A63)</f>
        <v>Рябина 22</v>
      </c>
      <c r="B61">
        <f>HLOOKUP($B$1,users!$1:$89,63,0)</f>
        <v>38</v>
      </c>
    </row>
    <row r="62" spans="1:2" x14ac:dyDescent="0.25">
      <c r="A62" t="str">
        <f>CONCATENATE(users!$A$11," ",users!A16)</f>
        <v>Русские сезоны 19</v>
      </c>
      <c r="B62">
        <f>HLOOKUP($B$1,users!$1:$89,16,0)</f>
        <v>40</v>
      </c>
    </row>
    <row r="63" spans="1:2" x14ac:dyDescent="0.25">
      <c r="A63" t="str">
        <f>CONCATENATE(users!$A$82," ",users!A89)</f>
        <v>Рябинушка 18</v>
      </c>
      <c r="B63">
        <f>HLOOKUP($B$1,users!$1:$89,89,0)</f>
        <v>41</v>
      </c>
    </row>
    <row r="64" spans="1:2" x14ac:dyDescent="0.25">
      <c r="A64" t="str">
        <f>CONCATENATE(users!$A$36," ",users!A46)</f>
        <v>Боярыня 25</v>
      </c>
      <c r="B64">
        <f>HLOOKUP($B$1,users!$1:$89,46,0)</f>
        <v>41</v>
      </c>
    </row>
    <row r="65" spans="1:2" x14ac:dyDescent="0.25">
      <c r="A65" t="str">
        <f>CONCATENATE(users!$A$73," ",users!A80)</f>
        <v>Караван 14</v>
      </c>
      <c r="B65">
        <f>HLOOKUP($B$1,users!$1:$89,80,0)</f>
        <v>43</v>
      </c>
    </row>
    <row r="66" spans="1:2" x14ac:dyDescent="0.25">
      <c r="A66" t="str">
        <f>CONCATENATE(users!$A$11," ",users!A15)</f>
        <v>Русские сезоны 18</v>
      </c>
      <c r="B66">
        <f>HLOOKUP($B$1,users!$1:$89,15,0)</f>
        <v>46</v>
      </c>
    </row>
    <row r="67" spans="1:2" x14ac:dyDescent="0.25">
      <c r="A67" t="str">
        <f>CONCATENATE(users!$A$27," ",users!A30)</f>
        <v>Лунный свет 8</v>
      </c>
      <c r="B67">
        <f>HLOOKUP($B$1,users!$1:$89,30,0)</f>
        <v>46</v>
      </c>
    </row>
    <row r="68" spans="1:2" x14ac:dyDescent="0.25">
      <c r="A68" t="str">
        <f>CONCATENATE(users!$A$27," ",users!A35)</f>
        <v>Лунный свет 21</v>
      </c>
      <c r="B68">
        <f>HLOOKUP($B$1,users!$1:$89,35,0)</f>
        <v>49</v>
      </c>
    </row>
    <row r="69" spans="1:2" x14ac:dyDescent="0.25">
      <c r="A69" t="str">
        <f>CONCATENATE(users!$A$11," ",users!A12)</f>
        <v>Русские сезоны 14</v>
      </c>
      <c r="B69">
        <f>HLOOKUP($B$1,users!$1:$89,12,0)</f>
        <v>55</v>
      </c>
    </row>
    <row r="70" spans="1:2" x14ac:dyDescent="0.25">
      <c r="A70" t="str">
        <f>CONCATENATE(users!$A$17," ",users!A19)</f>
        <v>Сиреневый туман 14</v>
      </c>
      <c r="B70">
        <f>HLOOKUP($B$1,users!$1:$89,19,0)</f>
        <v>55</v>
      </c>
    </row>
    <row r="71" spans="1:2" x14ac:dyDescent="0.25">
      <c r="A71" t="str">
        <f>CONCATENATE(users!$A$23," ",users!A26)</f>
        <v>Лирика 19</v>
      </c>
      <c r="B71">
        <f>HLOOKUP($B$1,users!$1:$89,26,0)</f>
        <v>64</v>
      </c>
    </row>
    <row r="72" spans="1:2" x14ac:dyDescent="0.25">
      <c r="A72" t="str">
        <f>CONCATENATE(users!$A$73," ",users!A81)</f>
        <v>Караван 30</v>
      </c>
      <c r="B72">
        <f>HLOOKUP($B$1,users!$1:$89,81,0)</f>
        <v>74</v>
      </c>
    </row>
    <row r="73" spans="1:2" x14ac:dyDescent="0.25">
      <c r="A73" t="str">
        <f>CONCATENATE(users!$A$56," ",users!A64)</f>
        <v>Рябина 27</v>
      </c>
      <c r="B73">
        <f>HLOOKUP($B$1,users!$1:$89,64,0)</f>
        <v>75</v>
      </c>
    </row>
    <row r="74" spans="1:2" x14ac:dyDescent="0.25">
      <c r="A74" t="str">
        <f>CONCATENATE(users!$A$47," ",users!A50)</f>
        <v>Посадский 14</v>
      </c>
      <c r="B74">
        <f>HLOOKUP($B$1,users!$1:$89,50,0)</f>
        <v>85</v>
      </c>
    </row>
    <row r="75" spans="1:2" x14ac:dyDescent="0.25">
      <c r="A75" t="str">
        <f>CONCATENATE(users!$A$52," ",users!A53)</f>
        <v>Печатный пряник 18</v>
      </c>
      <c r="B75">
        <f>HLOOKUP($B$1,users!$1:$89,53,0)</f>
        <v>88</v>
      </c>
    </row>
    <row r="76" spans="1:2" x14ac:dyDescent="0.25">
      <c r="A76" t="str">
        <f>CONCATENATE(users!$A$52," ",users!A54)</f>
        <v>Печатный пряник 19</v>
      </c>
      <c r="B76">
        <f>HLOOKUP($B$1,users!$1:$89,54,0)</f>
        <v>92</v>
      </c>
    </row>
    <row r="77" spans="1:2" x14ac:dyDescent="0.25">
      <c r="B77" s="1">
        <f>SUM(B2:B76)</f>
        <v>1914</v>
      </c>
    </row>
  </sheetData>
  <sortState ref="A2:B76">
    <sortCondition ref="B2:B7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abSelected="1" zoomScale="118" zoomScaleNormal="118" workbookViewId="0"/>
  </sheetViews>
  <sheetFormatPr defaultRowHeight="15" x14ac:dyDescent="0.25"/>
  <cols>
    <col min="1" max="1" width="24.42578125" customWidth="1"/>
    <col min="2" max="2" width="5.5703125" customWidth="1"/>
    <col min="3" max="3" width="6.85546875" customWidth="1"/>
    <col min="4" max="4" width="21.7109375" customWidth="1"/>
    <col min="5" max="5" width="5.85546875" customWidth="1"/>
    <col min="6" max="6" width="6.7109375" customWidth="1"/>
    <col min="7" max="7" width="21" customWidth="1"/>
    <col min="8" max="8" width="6.7109375" customWidth="1"/>
    <col min="9" max="9" width="6.5703125" customWidth="1"/>
    <col min="10" max="10" width="17.5703125" customWidth="1"/>
    <col min="11" max="11" width="7.42578125" customWidth="1"/>
    <col min="12" max="12" width="6.85546875" customWidth="1"/>
    <col min="13" max="13" width="23" customWidth="1"/>
    <col min="14" max="14" width="6.28515625" customWidth="1"/>
    <col min="15" max="15" width="6.7109375" customWidth="1"/>
    <col min="16" max="16" width="16.85546875" customWidth="1"/>
  </cols>
  <sheetData>
    <row r="1" spans="1:17" x14ac:dyDescent="0.25">
      <c r="B1" s="6" t="s">
        <v>118</v>
      </c>
    </row>
    <row r="2" spans="1:17" ht="18.75" x14ac:dyDescent="0.3">
      <c r="A2" s="7" t="s">
        <v>5</v>
      </c>
      <c r="B2" s="7"/>
      <c r="D2" s="7" t="s">
        <v>11</v>
      </c>
      <c r="E2" s="7"/>
      <c r="G2" s="7" t="s">
        <v>4</v>
      </c>
      <c r="H2" s="7"/>
      <c r="J2" s="7" t="s">
        <v>8</v>
      </c>
      <c r="K2" s="7"/>
      <c r="M2" s="7" t="s">
        <v>0</v>
      </c>
      <c r="N2" s="7"/>
      <c r="P2" s="7" t="s">
        <v>12</v>
      </c>
      <c r="Q2" s="7"/>
    </row>
    <row r="3" spans="1:17" ht="15.75" x14ac:dyDescent="0.25">
      <c r="A3" s="8" t="str">
        <f>CONCATENATE(users!$A$36," ",users!A46)</f>
        <v>Боярыня 25</v>
      </c>
      <c r="B3" s="8">
        <f>HLOOKUP($B$1,users!$1:$89,46,0)</f>
        <v>41</v>
      </c>
      <c r="D3" s="8" t="str">
        <f>CONCATENATE(users!$A$73," ",users!A81)</f>
        <v>Караван 30</v>
      </c>
      <c r="E3" s="8">
        <f>HLOOKUP($B$1,users!$1:$89,81,0)</f>
        <v>74</v>
      </c>
      <c r="G3" s="8" t="str">
        <f>CONCATENATE(users!$A$27," ",users!A35)</f>
        <v>Лунный свет 21</v>
      </c>
      <c r="H3" s="8">
        <f>HLOOKUP($B$1,users!$1:$89,35,0)</f>
        <v>49</v>
      </c>
      <c r="J3" s="8" t="str">
        <f>CONCATENATE(users!$A$56," ",users!A64)</f>
        <v>Рябина 27</v>
      </c>
      <c r="K3" s="8">
        <f>HLOOKUP($B$1,users!$1:$89,64,0)</f>
        <v>75</v>
      </c>
      <c r="M3" s="8" t="str">
        <f>CONCATENATE(users!$A$2," ",users!A8)</f>
        <v>Небесный 18</v>
      </c>
      <c r="N3" s="8">
        <f>HLOOKUP($B$1,users!$1:$89,8,0)</f>
        <v>33</v>
      </c>
      <c r="P3" s="8" t="str">
        <f>CONCATENATE(users!$A$82," ",users!A89)</f>
        <v>Рябинушка 18</v>
      </c>
      <c r="Q3" s="8">
        <f>HLOOKUP($B$1,users!$1:$89,89,0)</f>
        <v>41</v>
      </c>
    </row>
    <row r="4" spans="1:17" ht="15.75" x14ac:dyDescent="0.25">
      <c r="A4" s="4" t="str">
        <f>CONCATENATE(users!$A$36," ",users!A45)</f>
        <v>Боярыня 24</v>
      </c>
      <c r="B4" s="4">
        <f>HLOOKUP($B$1,users!$1:$89,45,0)</f>
        <v>36</v>
      </c>
      <c r="D4" s="4" t="str">
        <f>CONCATENATE(users!$A$73," ",users!A80)</f>
        <v>Караван 14</v>
      </c>
      <c r="E4" s="4">
        <f>HLOOKUP($B$1,users!$1:$89,80,0)</f>
        <v>43</v>
      </c>
      <c r="G4" s="4" t="str">
        <f>CONCATENATE(users!$A$27," ",users!A30)</f>
        <v>Лунный свет 8</v>
      </c>
      <c r="H4" s="4">
        <f>HLOOKUP($B$1,users!$1:$89,30,0)</f>
        <v>46</v>
      </c>
      <c r="J4" s="4" t="str">
        <f>CONCATENATE(users!$A$56," ",users!A63)</f>
        <v>Рябина 22</v>
      </c>
      <c r="K4" s="4">
        <f>HLOOKUP($B$1,users!$1:$89,63,0)</f>
        <v>38</v>
      </c>
      <c r="M4" s="4" t="str">
        <f>CONCATENATE(users!$A$2," ",users!A4)</f>
        <v>Небесный 10</v>
      </c>
      <c r="N4" s="4">
        <f>HLOOKUP($B$1,users!$1:$89,4,0)</f>
        <v>29</v>
      </c>
      <c r="P4" s="4" t="str">
        <f>CONCATENATE(users!$A$82," ",users!A85)</f>
        <v>Рябинушка 7</v>
      </c>
      <c r="Q4" s="4">
        <f>HLOOKUP($B$1,users!$1:$89,85,0)</f>
        <v>10</v>
      </c>
    </row>
    <row r="5" spans="1:17" ht="15.75" x14ac:dyDescent="0.25">
      <c r="A5" s="4" t="str">
        <f>CONCATENATE(users!$A$36," ",users!A44)</f>
        <v>Боярыня 23</v>
      </c>
      <c r="B5" s="4">
        <f>HLOOKUP($B$1,users!$1:$89,44,0)</f>
        <v>22</v>
      </c>
      <c r="D5" s="4" t="str">
        <f>CONCATENATE(users!$A$73," ",users!A74)</f>
        <v>Караван 0</v>
      </c>
      <c r="E5" s="4">
        <f>HLOOKUP($B$1,users!$1:$89,74,0)</f>
        <v>28</v>
      </c>
      <c r="G5" s="4" t="str">
        <f>CONCATENATE(users!$A$27," ",users!A33)</f>
        <v>Лунный свет 19</v>
      </c>
      <c r="H5" s="4">
        <f>HLOOKUP($B$1,users!$1:$89,33,0)</f>
        <v>24</v>
      </c>
      <c r="J5" s="4" t="str">
        <f>CONCATENATE(users!$A$56," ",users!A60)</f>
        <v>Рябина 19</v>
      </c>
      <c r="K5" s="4">
        <f>HLOOKUP($B$1,users!$1:$89,60,0)</f>
        <v>29</v>
      </c>
      <c r="M5" s="4" t="str">
        <f>CONCATENATE(users!$A$2," ",users!A5)</f>
        <v>Небесный 13</v>
      </c>
      <c r="N5" s="4">
        <f>HLOOKUP($B$1,users!$1:$89,5,0)</f>
        <v>14</v>
      </c>
      <c r="P5" s="4" t="str">
        <f>CONCATENATE(users!$A$82," ",users!A83)</f>
        <v>Рябинушка 0</v>
      </c>
      <c r="Q5" s="4">
        <f>HLOOKUP($B$1,users!$1:$89,83,0)</f>
        <v>9</v>
      </c>
    </row>
    <row r="6" spans="1:17" ht="15.75" x14ac:dyDescent="0.25">
      <c r="A6" s="4" t="str">
        <f>CONCATENATE(users!$A$36," ",users!A38)</f>
        <v>Боярыня 12</v>
      </c>
      <c r="B6" s="4">
        <f>HLOOKUP($B$1,users!$1:$89,38,0)</f>
        <v>20</v>
      </c>
      <c r="D6" s="4" t="str">
        <f>CONCATENATE(users!$A$73," ",users!A79)</f>
        <v>Караван 10</v>
      </c>
      <c r="E6" s="4">
        <f>HLOOKUP($B$1,users!$1:$89,79,0)</f>
        <v>26</v>
      </c>
      <c r="G6" s="4" t="str">
        <f>CONCATENATE(users!$A$27," ",users!A34)</f>
        <v>Лунный свет 20</v>
      </c>
      <c r="H6" s="4">
        <f>HLOOKUP($B$1,users!$1:$89,34,0)</f>
        <v>22</v>
      </c>
      <c r="J6" s="4" t="str">
        <f>CONCATENATE(users!$A$56," ",users!A57)</f>
        <v>Рябина 7</v>
      </c>
      <c r="K6" s="4">
        <f>HLOOKUP($B$1,users!$1:$89,57,0)</f>
        <v>16</v>
      </c>
      <c r="M6" s="4" t="str">
        <f>CONCATENATE(users!$A$2," ",users!A3)</f>
        <v>Небесный 9</v>
      </c>
      <c r="N6" s="4">
        <f>HLOOKUP($B$1,users!$1:$89,3,0)</f>
        <v>14</v>
      </c>
      <c r="P6" s="4" t="str">
        <f>CONCATENATE(users!$A$82," ",users!A88)</f>
        <v>Рябинушка 15</v>
      </c>
      <c r="Q6" s="4">
        <f>HLOOKUP($B$1,users!$1:$89,88,0)</f>
        <v>8</v>
      </c>
    </row>
    <row r="7" spans="1:17" ht="15.75" x14ac:dyDescent="0.25">
      <c r="A7" s="4" t="str">
        <f>CONCATENATE(users!$A$36," ",users!A43)</f>
        <v>Боярыня 22</v>
      </c>
      <c r="B7" s="4">
        <f>HLOOKUP($B$1,users!$1:$89,43,0)</f>
        <v>19</v>
      </c>
      <c r="D7" s="4" t="str">
        <f>CONCATENATE(users!$A$73," ",users!A77)</f>
        <v>Караван 7</v>
      </c>
      <c r="E7" s="4">
        <f>HLOOKUP($B$1,users!$1:$89,77,0)</f>
        <v>26</v>
      </c>
      <c r="G7" s="4" t="str">
        <f>CONCATENATE(users!$A$27," ",users!A32)</f>
        <v>Лунный свет 18</v>
      </c>
      <c r="H7" s="4">
        <f>HLOOKUP($B$1,users!$1:$89,32,0)</f>
        <v>15</v>
      </c>
      <c r="J7" s="4" t="str">
        <f>CONCATENATE(users!$A$56," ",users!A62)</f>
        <v>Рябина 21</v>
      </c>
      <c r="K7" s="4">
        <f>HLOOKUP($B$1,users!$1:$89,62,0)</f>
        <v>14</v>
      </c>
      <c r="M7" s="4" t="str">
        <f>CONCATENATE(users!$A$2," ",users!A7)</f>
        <v>Небесный 17</v>
      </c>
      <c r="N7" s="4">
        <f>HLOOKUP($B$1,users!$1:$89,7,0)</f>
        <v>10</v>
      </c>
      <c r="P7" s="4" t="str">
        <f>CONCATENATE(users!$A$82," ",users!A86)</f>
        <v>Рябинушка 10</v>
      </c>
      <c r="Q7" s="4">
        <f>HLOOKUP($B$1,users!$1:$89,86,0)</f>
        <v>6</v>
      </c>
    </row>
    <row r="8" spans="1:17" ht="15.75" x14ac:dyDescent="0.25">
      <c r="A8" s="4" t="str">
        <f>CONCATENATE(users!$A$36," ",users!A40)</f>
        <v>Боярыня 19</v>
      </c>
      <c r="B8" s="4">
        <f>HLOOKUP($B$1,users!$1:$89,40,0)</f>
        <v>18</v>
      </c>
      <c r="D8" s="4" t="str">
        <f>CONCATENATE(users!$A$73," ",users!A76)</f>
        <v>Караван 5</v>
      </c>
      <c r="E8" s="4">
        <f>HLOOKUP($B$1,users!$1:$89,76,0)</f>
        <v>24</v>
      </c>
      <c r="G8" s="4" t="str">
        <f>CONCATENATE(users!$A$27," ",users!A28)</f>
        <v>Лунный свет 3</v>
      </c>
      <c r="H8" s="4">
        <f>HLOOKUP($B$1,users!$1:$89,28,0)</f>
        <v>9</v>
      </c>
      <c r="J8" s="4" t="str">
        <f>CONCATENATE(users!$A$56," ",users!A59)</f>
        <v>Рябина 18</v>
      </c>
      <c r="K8" s="4">
        <f>HLOOKUP($B$1,users!$1:$89,59,0)</f>
        <v>12</v>
      </c>
      <c r="M8" s="4" t="str">
        <f>CONCATENATE(users!$A$2," ",users!A6)</f>
        <v>Небесный 14</v>
      </c>
      <c r="N8" s="4">
        <f>HLOOKUP($B$1,users!$1:$89,6,0)</f>
        <v>9</v>
      </c>
      <c r="P8" s="4" t="str">
        <f>CONCATENATE(users!$A$82," ",users!A84)</f>
        <v>Рябинушка 5</v>
      </c>
      <c r="Q8" s="4">
        <f>HLOOKUP($B$1,users!$1:$89,84,0)</f>
        <v>4</v>
      </c>
    </row>
    <row r="9" spans="1:17" ht="15.75" x14ac:dyDescent="0.25">
      <c r="A9" s="4" t="str">
        <f>CONCATENATE(users!$A$36," ",users!A37)</f>
        <v>Боярыня 10</v>
      </c>
      <c r="B9" s="4">
        <f>HLOOKUP($B$1,users!$1:$89,37,0)</f>
        <v>16</v>
      </c>
      <c r="D9" s="4" t="str">
        <f>CONCATENATE(users!$A$73," ",users!A75)</f>
        <v>Караван 2</v>
      </c>
      <c r="E9" s="4">
        <f>HLOOKUP($B$1,users!$1:$89,75,0)</f>
        <v>16</v>
      </c>
      <c r="G9" s="4" t="str">
        <f>CONCATENATE(users!$A$27," ",users!A29)</f>
        <v>Лунный свет 7</v>
      </c>
      <c r="H9" s="4">
        <f>HLOOKUP($B$1,users!$1:$89,29,0)</f>
        <v>9</v>
      </c>
      <c r="J9" s="4" t="str">
        <f>CONCATENATE(users!$A$56," ",users!A61)</f>
        <v>Рябина 20</v>
      </c>
      <c r="K9" s="4">
        <f>HLOOKUP($B$1,users!$1:$89,61,0)</f>
        <v>6</v>
      </c>
      <c r="M9" s="4" t="str">
        <f>CONCATENATE(users!$A$2," ",users!A9)</f>
        <v>Небесный 30</v>
      </c>
      <c r="N9" s="4">
        <f>HLOOKUP($B$1,users!$1:$89,9,0)</f>
        <v>8</v>
      </c>
      <c r="P9" s="4" t="str">
        <f>CONCATENATE(users!$A$82," ",users!A87)</f>
        <v>Рябинушка 13</v>
      </c>
      <c r="Q9" s="4">
        <f>HLOOKUP($B$1,users!$1:$89,87,0)</f>
        <v>2</v>
      </c>
    </row>
    <row r="10" spans="1:17" ht="15.75" x14ac:dyDescent="0.25">
      <c r="A10" s="4" t="str">
        <f>CONCATENATE(users!$A$36," ",users!A41)</f>
        <v>Боярыня 20</v>
      </c>
      <c r="B10" s="4">
        <f>HLOOKUP($B$1,users!$1:$89,41,0)</f>
        <v>14</v>
      </c>
      <c r="D10" s="4" t="str">
        <f>CONCATENATE(users!$A$73," ",users!A78)</f>
        <v>Караван 9</v>
      </c>
      <c r="E10" s="4">
        <f>HLOOKUP($B$1,users!$1:$89,78,0)</f>
        <v>2</v>
      </c>
      <c r="G10" s="4" t="str">
        <f>CONCATENATE(users!$A$27," ",users!A31)</f>
        <v>Лунный свет 15</v>
      </c>
      <c r="H10" s="4">
        <f>HLOOKUP($B$1,users!$1:$89,31,0)</f>
        <v>2</v>
      </c>
      <c r="J10" s="4" t="str">
        <f>CONCATENATE(users!$A$56," ",users!A58)</f>
        <v>Рябина 9</v>
      </c>
      <c r="K10" s="4">
        <f>HLOOKUP($B$1,users!$1:$89,58,0)</f>
        <v>5</v>
      </c>
      <c r="M10" s="4" t="str">
        <f>CONCATENATE(users!$A$2," ",users!A10)</f>
        <v>Небесный 31</v>
      </c>
      <c r="N10" s="4">
        <f>HLOOKUP($B$1,users!$1:$89,10,0)</f>
        <v>4</v>
      </c>
    </row>
    <row r="11" spans="1:17" ht="15.75" x14ac:dyDescent="0.25">
      <c r="A11" s="4" t="str">
        <f>CONCATENATE(users!$A$36," ",users!A42)</f>
        <v>Боярыня 21</v>
      </c>
      <c r="B11" s="4">
        <f>HLOOKUP($B$1,users!$1:$89,42,0)</f>
        <v>12</v>
      </c>
    </row>
    <row r="12" spans="1:17" ht="15.75" customHeight="1" x14ac:dyDescent="0.25">
      <c r="A12" s="4" t="str">
        <f>CONCATENATE(users!$A$36," ",users!A39)</f>
        <v>Боярыня 18</v>
      </c>
      <c r="B12" s="4">
        <f>HLOOKUP($B$1,users!$1:$89,39,0)</f>
        <v>4</v>
      </c>
    </row>
    <row r="13" spans="1:17" ht="15.75" customHeight="1" x14ac:dyDescent="0.25">
      <c r="A13" s="4"/>
      <c r="B13" s="4"/>
    </row>
    <row r="14" spans="1:17" ht="15.75" customHeight="1" x14ac:dyDescent="0.3">
      <c r="A14" s="7" t="s">
        <v>2</v>
      </c>
      <c r="B14" s="7"/>
      <c r="D14" s="7" t="s">
        <v>1</v>
      </c>
      <c r="E14" s="7"/>
      <c r="G14" s="7" t="s">
        <v>6</v>
      </c>
      <c r="H14" s="7"/>
      <c r="J14" s="7" t="s">
        <v>9</v>
      </c>
      <c r="K14" s="7"/>
      <c r="M14" s="7" t="s">
        <v>7</v>
      </c>
      <c r="N14" s="7"/>
      <c r="P14" s="7" t="s">
        <v>3</v>
      </c>
      <c r="Q14" s="7"/>
    </row>
    <row r="15" spans="1:17" ht="15.75" customHeight="1" x14ac:dyDescent="0.25">
      <c r="A15" s="8" t="str">
        <f>CONCATENATE(users!$A$17," ",users!A19)</f>
        <v>Сиреневый туман 14</v>
      </c>
      <c r="B15" s="8">
        <f>HLOOKUP($B$1,users!$1:$89,19,0)</f>
        <v>55</v>
      </c>
      <c r="D15" s="8" t="str">
        <f>CONCATENATE(users!$A$11," ",users!A12)</f>
        <v>Русские сезоны 14</v>
      </c>
      <c r="E15" s="8">
        <f>HLOOKUP($B$1,users!$1:$89,12,0)</f>
        <v>55</v>
      </c>
      <c r="G15" s="8" t="str">
        <f>CONCATENATE(users!$A$47," ",users!A50)</f>
        <v>Посадский 14</v>
      </c>
      <c r="H15" s="8">
        <f>HLOOKUP($B$1,users!$1:$89,50,0)</f>
        <v>85</v>
      </c>
      <c r="J15" s="8" t="str">
        <f>CONCATENATE(users!$A$65," ",users!A69)</f>
        <v>Казачка 19</v>
      </c>
      <c r="K15" s="8">
        <f>HLOOKUP($B$1,users!$1:$89,69,0)</f>
        <v>22</v>
      </c>
      <c r="M15" s="8" t="str">
        <f>CONCATENATE(users!$A$52," ",users!A54)</f>
        <v>Печатный пряник 19</v>
      </c>
      <c r="N15" s="8">
        <f>HLOOKUP($B$1,users!$1:$89,54,0)</f>
        <v>92</v>
      </c>
      <c r="P15" s="8" t="str">
        <f>CONCATENATE(users!$A$23," ",users!A26)</f>
        <v>Лирика 19</v>
      </c>
      <c r="Q15" s="8">
        <f>HLOOKUP($B$1,users!$1:$89,26,0)</f>
        <v>64</v>
      </c>
    </row>
    <row r="16" spans="1:17" ht="15.75" customHeight="1" x14ac:dyDescent="0.25">
      <c r="A16" s="4" t="str">
        <f>CONCATENATE(users!$A$17," ",users!A22)</f>
        <v>Сиреневый туман 19</v>
      </c>
      <c r="B16" s="4">
        <f>HLOOKUP($B$1,users!$1:$89,22,0)</f>
        <v>32</v>
      </c>
      <c r="D16" s="4" t="str">
        <f>CONCATENATE(users!$A$11," ",users!A15)</f>
        <v>Русские сезоны 18</v>
      </c>
      <c r="E16" s="4">
        <f>HLOOKUP($B$1,users!$1:$89,15,0)</f>
        <v>46</v>
      </c>
      <c r="G16" s="4" t="str">
        <f>CONCATENATE(users!$A$47," ",users!A48)</f>
        <v>Посадский 7</v>
      </c>
      <c r="H16" s="4">
        <f>HLOOKUP($B$1,users!$1:$89,48,0)</f>
        <v>34</v>
      </c>
      <c r="J16" s="4" t="str">
        <f>CONCATENATE(users!$A$65," ",users!A68)</f>
        <v>Казачка 17</v>
      </c>
      <c r="K16" s="4">
        <f>HLOOKUP($B$1,users!$1:$89,68,0)</f>
        <v>9</v>
      </c>
      <c r="M16" s="4" t="str">
        <f>CONCATENATE(users!$A$52," ",users!A53)</f>
        <v>Печатный пряник 18</v>
      </c>
      <c r="N16" s="4">
        <f>HLOOKUP($B$1,users!$1:$89,53,0)</f>
        <v>88</v>
      </c>
      <c r="P16" s="4" t="str">
        <f>CONCATENATE(users!$A$23," ",users!A25)</f>
        <v>Лирика 18</v>
      </c>
      <c r="Q16" s="4">
        <f>HLOOKUP($B$1,users!$1:$89,25,0)</f>
        <v>18</v>
      </c>
    </row>
    <row r="17" spans="1:17" ht="15.75" customHeight="1" x14ac:dyDescent="0.25">
      <c r="A17" s="4" t="str">
        <f>CONCATENATE(users!$A$17," ",users!A18)</f>
        <v>Сиреневый туман 7</v>
      </c>
      <c r="B17" s="4">
        <f>HLOOKUP($B$1,users!$1:$89,18,0)</f>
        <v>24</v>
      </c>
      <c r="D17" s="4" t="str">
        <f>CONCATENATE(users!$A$11," ",users!A16)</f>
        <v>Русские сезоны 19</v>
      </c>
      <c r="E17" s="4">
        <f>HLOOKUP($B$1,users!$1:$89,16,0)</f>
        <v>40</v>
      </c>
      <c r="G17" s="4" t="str">
        <f>CONCATENATE(users!$A$47," ",users!A51)</f>
        <v>Посадский 18</v>
      </c>
      <c r="H17" s="4">
        <f>HLOOKUP($B$1,users!$1:$89,51,0)</f>
        <v>24</v>
      </c>
      <c r="J17" s="4" t="str">
        <f>CONCATENATE(users!$A$65," ",users!A66)</f>
        <v>Казачка 7</v>
      </c>
      <c r="K17" s="4">
        <f>HLOOKUP($B$1,users!$1:$89,66,0)</f>
        <v>7</v>
      </c>
      <c r="M17" s="4" t="str">
        <f>CONCATENATE(users!$A$52," ",users!A55)</f>
        <v>Печатный пряник 20</v>
      </c>
      <c r="N17" s="4">
        <f>HLOOKUP($B$1,users!$1:$89,55,0)</f>
        <v>26</v>
      </c>
      <c r="P17" s="4" t="str">
        <f>CONCATENATE(users!$A$23," ",users!A24)</f>
        <v>Лирика 13</v>
      </c>
      <c r="Q17" s="4">
        <f>HLOOKUP($B$1,users!$1:$89,24,0)</f>
        <v>7</v>
      </c>
    </row>
    <row r="18" spans="1:17" ht="15.75" customHeight="1" x14ac:dyDescent="0.25">
      <c r="A18" s="4" t="str">
        <f>CONCATENATE(users!$A$17," ",users!A20)</f>
        <v>Сиреневый туман 17</v>
      </c>
      <c r="B18" s="4">
        <f>HLOOKUP($B$1,users!$1:$89,20,0)</f>
        <v>17</v>
      </c>
      <c r="D18" s="4" t="str">
        <f>CONCATENATE(users!$A$11," ",users!A13)</f>
        <v>Русские сезоны 16</v>
      </c>
      <c r="E18" s="4">
        <f>HLOOKUP($B$1,users!$1:$89,13,0)</f>
        <v>36</v>
      </c>
      <c r="G18" s="4" t="str">
        <f>CONCATENATE(users!$A$47," ",users!A49)</f>
        <v>Посадский 10</v>
      </c>
      <c r="H18" s="4">
        <f>HLOOKUP($B$1,users!$1:$89,49,0)</f>
        <v>19</v>
      </c>
      <c r="J18" s="4" t="str">
        <f>CONCATENATE(users!$A$65," ",users!A67)</f>
        <v>Казачка 16</v>
      </c>
      <c r="K18" s="4">
        <f>HLOOKUP($B$1,users!$1:$89,67,0)</f>
        <v>5</v>
      </c>
    </row>
    <row r="19" spans="1:17" ht="15.75" customHeight="1" x14ac:dyDescent="0.25">
      <c r="A19" s="4" t="str">
        <f>CONCATENATE(users!$A$17," ",users!A21)</f>
        <v>Сиреневый туман 18</v>
      </c>
      <c r="B19" s="4">
        <f>HLOOKUP($B$1,users!$1:$89,21,0)</f>
        <v>14</v>
      </c>
      <c r="D19" s="4" t="str">
        <f>CONCATENATE(users!$A$11," ",users!A14)</f>
        <v>Русские сезоны 17</v>
      </c>
      <c r="E19" s="4">
        <f>HLOOKUP($B$1,users!$1:$89,14,0)</f>
        <v>30</v>
      </c>
    </row>
    <row r="20" spans="1:17" ht="15.75" customHeight="1" x14ac:dyDescent="0.25">
      <c r="A20" s="4"/>
      <c r="B20" s="4"/>
    </row>
    <row r="21" spans="1:17" ht="15.75" customHeight="1" x14ac:dyDescent="0.3">
      <c r="A21" s="7" t="s">
        <v>10</v>
      </c>
      <c r="B21" s="7"/>
    </row>
    <row r="22" spans="1:17" ht="15.75" customHeight="1" x14ac:dyDescent="0.25">
      <c r="A22" s="8" t="str">
        <f>CONCATENATE(users!$A$70," ",users!A72)</f>
        <v>Летние фантазии 18</v>
      </c>
      <c r="B22" s="8">
        <f>HLOOKUP($B$1,users!$1:$89,72,0)</f>
        <v>31</v>
      </c>
    </row>
    <row r="23" spans="1:17" ht="15.75" customHeight="1" x14ac:dyDescent="0.25">
      <c r="A23" s="4" t="str">
        <f>CONCATENATE(users!$A$70," ",users!A71)</f>
        <v>Летние фантазии 3</v>
      </c>
      <c r="B23" s="4">
        <f>HLOOKUP($B$1,users!$1:$89,71,0)</f>
        <v>21</v>
      </c>
    </row>
    <row r="28" spans="1:17" ht="15.75" x14ac:dyDescent="0.25">
      <c r="A28" s="4"/>
      <c r="B28" s="4"/>
    </row>
    <row r="29" spans="1:17" ht="15.75" x14ac:dyDescent="0.25">
      <c r="A29" s="4"/>
      <c r="B29" s="4"/>
    </row>
    <row r="38" spans="1:2" ht="15.75" x14ac:dyDescent="0.25">
      <c r="A38" s="4"/>
      <c r="B38" s="4"/>
    </row>
    <row r="39" spans="1:2" ht="15.75" x14ac:dyDescent="0.25">
      <c r="A39" s="4"/>
      <c r="B39" s="4"/>
    </row>
    <row r="42" spans="1:2" ht="15.75" x14ac:dyDescent="0.25">
      <c r="A42" s="4"/>
      <c r="B42" s="4"/>
    </row>
    <row r="43" spans="1:2" ht="15.75" x14ac:dyDescent="0.25">
      <c r="A43" s="4"/>
      <c r="B43" s="4"/>
    </row>
    <row r="47" spans="1:2" ht="15.75" x14ac:dyDescent="0.25">
      <c r="A47" s="4"/>
      <c r="B47" s="4"/>
    </row>
    <row r="48" spans="1:2" ht="15.75" x14ac:dyDescent="0.25">
      <c r="A48" s="4"/>
      <c r="B48" s="4"/>
    </row>
    <row r="57" spans="1:2" ht="15.75" x14ac:dyDescent="0.25">
      <c r="A57" s="4"/>
      <c r="B57" s="4"/>
    </row>
    <row r="58" spans="1:2" ht="15.75" x14ac:dyDescent="0.25">
      <c r="A58" s="4"/>
      <c r="B58" s="4"/>
    </row>
    <row r="67" spans="1:2" ht="15.75" x14ac:dyDescent="0.25">
      <c r="A67" s="4"/>
      <c r="B67" s="4"/>
    </row>
    <row r="68" spans="1:2" ht="15.75" x14ac:dyDescent="0.25">
      <c r="A68" s="4"/>
      <c r="B68" s="4"/>
    </row>
    <row r="72" spans="1:2" ht="15.75" x14ac:dyDescent="0.25">
      <c r="A72" s="4"/>
      <c r="B72" s="4"/>
    </row>
    <row r="73" spans="1:2" ht="15.75" x14ac:dyDescent="0.25">
      <c r="A73" s="4"/>
      <c r="B73" s="4"/>
    </row>
    <row r="78" spans="1:2" ht="15.75" x14ac:dyDescent="0.25">
      <c r="A78" s="4"/>
      <c r="B78" s="4"/>
    </row>
    <row r="79" spans="1:2" ht="15.75" x14ac:dyDescent="0.25">
      <c r="A79" s="4"/>
      <c r="B79" s="4"/>
    </row>
    <row r="85" spans="1:2" ht="15.75" x14ac:dyDescent="0.25">
      <c r="A85" s="4"/>
      <c r="B85" s="4"/>
    </row>
    <row r="86" spans="1:2" ht="15.75" x14ac:dyDescent="0.25">
      <c r="A86" s="4"/>
      <c r="B86" s="4"/>
    </row>
    <row r="95" spans="1:2" ht="15.75" x14ac:dyDescent="0.25">
      <c r="A95" s="4"/>
      <c r="B95" s="4"/>
    </row>
    <row r="96" spans="1:2" ht="15.75" x14ac:dyDescent="0.25">
      <c r="A96" s="4"/>
      <c r="B96" s="4"/>
    </row>
    <row r="104" spans="1:2" ht="15.75" x14ac:dyDescent="0.25">
      <c r="A104" s="4"/>
      <c r="B104" s="4"/>
    </row>
    <row r="105" spans="1:2" ht="15.75" x14ac:dyDescent="0.25">
      <c r="A105" s="4"/>
      <c r="B105" s="4"/>
    </row>
    <row r="111" spans="1:2" ht="15.75" x14ac:dyDescent="0.25">
      <c r="A111" s="4"/>
      <c r="B111" s="5"/>
    </row>
    <row r="112" spans="1:2" ht="15.75" x14ac:dyDescent="0.25">
      <c r="A112" s="4"/>
      <c r="B112" s="4"/>
    </row>
    <row r="113" spans="1:2" ht="15.75" x14ac:dyDescent="0.25">
      <c r="A113" s="4"/>
      <c r="B113" s="4"/>
    </row>
    <row r="114" spans="1:2" ht="15.75" x14ac:dyDescent="0.25">
      <c r="A114" s="4"/>
      <c r="B114" s="4"/>
    </row>
    <row r="115" spans="1:2" ht="15.75" x14ac:dyDescent="0.25">
      <c r="A115" s="4"/>
      <c r="B115" s="4"/>
    </row>
    <row r="116" spans="1:2" ht="15.75" x14ac:dyDescent="0.25">
      <c r="A116" s="4"/>
      <c r="B116" s="4"/>
    </row>
  </sheetData>
  <sortState ref="A22:B23">
    <sortCondition descending="1" ref="B22:B23"/>
  </sortState>
  <mergeCells count="13">
    <mergeCell ref="P14:Q14"/>
    <mergeCell ref="A21:B21"/>
    <mergeCell ref="A14:B14"/>
    <mergeCell ref="D14:E14"/>
    <mergeCell ref="G14:H14"/>
    <mergeCell ref="J14:K14"/>
    <mergeCell ref="M14:N14"/>
    <mergeCell ref="A2:B2"/>
    <mergeCell ref="D2:E2"/>
    <mergeCell ref="G2:H2"/>
    <mergeCell ref="J2:K2"/>
    <mergeCell ref="M2:N2"/>
    <mergeCell ref="P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Диаграммы</vt:lpstr>
      </vt:variant>
      <vt:variant>
        <vt:i4>2</vt:i4>
      </vt:variant>
    </vt:vector>
  </HeadingPairs>
  <TitlesOfParts>
    <vt:vector size="5" baseType="lpstr">
      <vt:lpstr>users</vt:lpstr>
      <vt:lpstr>stat</vt:lpstr>
      <vt:lpstr>ranking_colour</vt:lpstr>
      <vt:lpstr>ranking_all</vt:lpstr>
      <vt:lpstr>ranking_TOP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2018-04-02T16:45:27Z</dcterms:modified>
</cp:coreProperties>
</file>