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users!$A$1:$IH$90</definedName>
  </definedNames>
  <calcPr calcId="145621"/>
</workbook>
</file>

<file path=xl/calcChain.xml><?xml version="1.0" encoding="utf-8"?>
<calcChain xmlns="http://schemas.openxmlformats.org/spreadsheetml/2006/main">
  <c r="IH90" i="1" l="1"/>
  <c r="IG90" i="1"/>
  <c r="IF90" i="1"/>
  <c r="IE90" i="1"/>
  <c r="ID90" i="1"/>
  <c r="IC90" i="1"/>
  <c r="IB90" i="1"/>
  <c r="IH89" i="1"/>
  <c r="IH88" i="1"/>
  <c r="IH87" i="1"/>
  <c r="Q9" i="5" s="1"/>
  <c r="IH86" i="1"/>
  <c r="Q7" i="5" s="1"/>
  <c r="IH85" i="1"/>
  <c r="IH84" i="1"/>
  <c r="IH83" i="1"/>
  <c r="IH81" i="1"/>
  <c r="IH80" i="1"/>
  <c r="IH79" i="1"/>
  <c r="E6" i="5" s="1"/>
  <c r="IH78" i="1"/>
  <c r="E10" i="5" s="1"/>
  <c r="IH77" i="1"/>
  <c r="IH76" i="1"/>
  <c r="IH75" i="1"/>
  <c r="IH74" i="1"/>
  <c r="IH72" i="1"/>
  <c r="IH71" i="1"/>
  <c r="IH69" i="1"/>
  <c r="IH68" i="1"/>
  <c r="IH67" i="1"/>
  <c r="K18" i="5" s="1"/>
  <c r="IH66" i="1"/>
  <c r="K17" i="5" s="1"/>
  <c r="IH64" i="1"/>
  <c r="IH63" i="1"/>
  <c r="IH62" i="1"/>
  <c r="K7" i="5" s="1"/>
  <c r="IH61" i="1"/>
  <c r="IH60" i="1"/>
  <c r="IH59" i="1"/>
  <c r="K8" i="5" s="1"/>
  <c r="IH58" i="1"/>
  <c r="K10" i="5" s="1"/>
  <c r="IH57" i="1"/>
  <c r="IH55" i="1"/>
  <c r="IH54" i="1"/>
  <c r="IH53" i="1"/>
  <c r="IH51" i="1"/>
  <c r="H17" i="5" s="1"/>
  <c r="IH50" i="1"/>
  <c r="H15" i="5" s="1"/>
  <c r="IH49" i="1"/>
  <c r="IH48" i="1"/>
  <c r="IH46" i="1"/>
  <c r="IH45" i="1"/>
  <c r="IH44" i="1"/>
  <c r="IH43" i="1"/>
  <c r="IH42" i="1"/>
  <c r="B10" i="5" s="1"/>
  <c r="IH41" i="1"/>
  <c r="IH40" i="1"/>
  <c r="IH39" i="1"/>
  <c r="B12" i="5" s="1"/>
  <c r="IH38" i="1"/>
  <c r="B8" i="5" s="1"/>
  <c r="IH37" i="1"/>
  <c r="IH35" i="1"/>
  <c r="H3" i="5" s="1"/>
  <c r="IH34" i="1"/>
  <c r="H6" i="5" s="1"/>
  <c r="IH33" i="1"/>
  <c r="IH32" i="1"/>
  <c r="IH31" i="1"/>
  <c r="H10" i="5" s="1"/>
  <c r="IH30" i="1"/>
  <c r="H4" i="5" s="1"/>
  <c r="IH29" i="1"/>
  <c r="IH28" i="1"/>
  <c r="IH26" i="1"/>
  <c r="Q15" i="5" s="1"/>
  <c r="IH25" i="1"/>
  <c r="IH24" i="1"/>
  <c r="IH22" i="1"/>
  <c r="IH21" i="1"/>
  <c r="IH20" i="1"/>
  <c r="IH19" i="1"/>
  <c r="B15" i="5" s="1"/>
  <c r="IH18" i="1"/>
  <c r="B17" i="5" s="1"/>
  <c r="IH16" i="1"/>
  <c r="IH15" i="1"/>
  <c r="IH14" i="1"/>
  <c r="E19" i="5" s="1"/>
  <c r="IH13" i="1"/>
  <c r="IH12" i="1"/>
  <c r="IH10" i="1"/>
  <c r="N10" i="5" s="1"/>
  <c r="IH9" i="1"/>
  <c r="IH8" i="1"/>
  <c r="IH7" i="1"/>
  <c r="IH6" i="1"/>
  <c r="IH5" i="1"/>
  <c r="IH4" i="1"/>
  <c r="IH3" i="1"/>
  <c r="Q3" i="5"/>
  <c r="Q6" i="5"/>
  <c r="Q8" i="5"/>
  <c r="E4" i="5"/>
  <c r="B22" i="5"/>
  <c r="K15" i="5"/>
  <c r="K3" i="5"/>
  <c r="K6" i="5"/>
  <c r="N15" i="5"/>
  <c r="H16" i="5"/>
  <c r="B11" i="5"/>
  <c r="B7" i="5"/>
  <c r="B9" i="5"/>
  <c r="H5" i="5"/>
  <c r="H7" i="5"/>
  <c r="H9" i="5"/>
  <c r="H8" i="5"/>
  <c r="Q16" i="5"/>
  <c r="Q17" i="5"/>
  <c r="B19" i="5"/>
  <c r="E17" i="5"/>
  <c r="E15" i="5"/>
  <c r="N9" i="5"/>
  <c r="N3" i="5"/>
  <c r="IA90" i="1"/>
  <c r="HZ90" i="1"/>
  <c r="HY90" i="1"/>
  <c r="HX90" i="1"/>
  <c r="HW90" i="1"/>
  <c r="HV90" i="1"/>
  <c r="HU90" i="1"/>
  <c r="E7" i="5"/>
  <c r="K9" i="5"/>
  <c r="B4" i="5"/>
  <c r="B5" i="5"/>
  <c r="Q5" i="5"/>
  <c r="E3" i="5"/>
  <c r="E9" i="5"/>
  <c r="K16" i="5"/>
  <c r="K4" i="5"/>
  <c r="H18" i="5"/>
  <c r="B3" i="5"/>
  <c r="B16" i="5"/>
  <c r="E18" i="5"/>
  <c r="N7" i="5"/>
  <c r="N4" i="5"/>
  <c r="N6" i="5"/>
  <c r="HT90" i="1"/>
  <c r="E5" i="5"/>
  <c r="HS90" i="1"/>
  <c r="HR90" i="1"/>
  <c r="HQ90" i="1"/>
  <c r="HP90" i="1"/>
  <c r="HO90" i="1"/>
  <c r="HN90" i="1"/>
  <c r="B18" i="5"/>
  <c r="HM90" i="1"/>
  <c r="HL90" i="1"/>
  <c r="HK90" i="1"/>
  <c r="HJ90" i="1"/>
  <c r="N8" i="5"/>
  <c r="HI90" i="1"/>
  <c r="M15" i="5"/>
  <c r="N16" i="5"/>
  <c r="M16" i="5"/>
  <c r="G15" i="5"/>
  <c r="J3" i="5"/>
  <c r="D3" i="5"/>
  <c r="P15" i="5"/>
  <c r="A15" i="5"/>
  <c r="D15" i="5"/>
  <c r="G3" i="5"/>
  <c r="G4" i="5"/>
  <c r="E16" i="5"/>
  <c r="D16" i="5"/>
  <c r="D4" i="5"/>
  <c r="A3" i="5"/>
  <c r="P3" i="5"/>
  <c r="D17" i="5"/>
  <c r="J4" i="5"/>
  <c r="D18" i="5"/>
  <c r="A4" i="5"/>
  <c r="G16" i="5"/>
  <c r="M3" i="5"/>
  <c r="A16" i="5"/>
  <c r="A22" i="5"/>
  <c r="D19" i="5"/>
  <c r="K5" i="5"/>
  <c r="J5" i="5"/>
  <c r="M4" i="5"/>
  <c r="D5" i="5"/>
  <c r="N17" i="5"/>
  <c r="M17" i="5"/>
  <c r="D6" i="5"/>
  <c r="D7" i="5"/>
  <c r="E8" i="5"/>
  <c r="D8" i="5"/>
  <c r="G17" i="5"/>
  <c r="G5" i="5"/>
  <c r="A17" i="5"/>
  <c r="A5" i="5"/>
  <c r="J15" i="5"/>
  <c r="G6" i="5"/>
  <c r="B23" i="5"/>
  <c r="A23" i="5"/>
  <c r="A8" i="5"/>
  <c r="G18" i="5"/>
  <c r="B6" i="5"/>
  <c r="A6" i="5"/>
  <c r="A7" i="5"/>
  <c r="P16" i="5"/>
  <c r="A18" i="5"/>
  <c r="A9" i="5"/>
  <c r="D9" i="5"/>
  <c r="J6" i="5"/>
  <c r="G7" i="5"/>
  <c r="M6" i="5"/>
  <c r="N5" i="5"/>
  <c r="M5" i="5"/>
  <c r="J7" i="5"/>
  <c r="A11" i="5"/>
  <c r="A19" i="5"/>
  <c r="A10" i="5"/>
  <c r="J8" i="5"/>
  <c r="M7" i="5"/>
  <c r="Q4" i="5"/>
  <c r="P4" i="5"/>
  <c r="J16" i="5"/>
  <c r="G9" i="5"/>
  <c r="G8" i="5"/>
  <c r="M8" i="5"/>
  <c r="P5" i="5"/>
  <c r="P6" i="5"/>
  <c r="M9" i="5"/>
  <c r="J17" i="5"/>
  <c r="P17" i="5"/>
  <c r="P7" i="5"/>
  <c r="J9" i="5"/>
  <c r="J18" i="5"/>
  <c r="J10" i="5"/>
  <c r="P8" i="5"/>
  <c r="A12" i="5"/>
  <c r="M10" i="5"/>
  <c r="D10" i="5"/>
  <c r="P9" i="5"/>
  <c r="G10" i="5"/>
  <c r="HH90" i="1"/>
  <c r="HG90" i="1"/>
  <c r="HF90" i="1"/>
  <c r="HE90" i="1"/>
  <c r="HD90" i="1"/>
  <c r="HC90" i="1"/>
  <c r="HB90" i="1"/>
  <c r="HA90" i="1" l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3" i="2"/>
  <c r="A14" i="2"/>
  <c r="A3" i="2"/>
  <c r="A11" i="2"/>
  <c r="A20" i="2"/>
  <c r="A6" i="2"/>
  <c r="A17" i="2"/>
  <c r="A72" i="2"/>
  <c r="A65" i="2"/>
  <c r="A51" i="2"/>
  <c r="A4" i="2"/>
  <c r="A47" i="2"/>
  <c r="A46" i="2"/>
  <c r="A32" i="2"/>
  <c r="A53" i="2"/>
  <c r="A56" i="2"/>
  <c r="A37" i="2"/>
  <c r="A42" i="2"/>
  <c r="A16" i="2"/>
  <c r="A9" i="2"/>
  <c r="A12" i="2"/>
  <c r="A73" i="2"/>
  <c r="A61" i="2"/>
  <c r="A27" i="2"/>
  <c r="A10" i="2"/>
  <c r="A50" i="2"/>
  <c r="A24" i="2"/>
  <c r="A8" i="2"/>
  <c r="A34" i="2"/>
  <c r="A48" i="2"/>
  <c r="A76" i="2"/>
  <c r="A75" i="2"/>
  <c r="A44" i="2"/>
  <c r="A74" i="2"/>
  <c r="A36" i="2"/>
  <c r="A60" i="2"/>
  <c r="A67" i="2"/>
  <c r="A58" i="2"/>
  <c r="A41" i="2"/>
  <c r="A40" i="2"/>
  <c r="A26" i="2"/>
  <c r="A23" i="2"/>
  <c r="A39" i="2"/>
  <c r="A7" i="2"/>
  <c r="A38" i="2"/>
  <c r="A30" i="2"/>
  <c r="A68" i="2"/>
  <c r="A43" i="2"/>
  <c r="A45" i="2"/>
  <c r="A29" i="2"/>
  <c r="A64" i="2"/>
  <c r="A18" i="2"/>
  <c r="A22" i="2"/>
  <c r="A71" i="2"/>
  <c r="A35" i="2"/>
  <c r="A13" i="2"/>
  <c r="A55" i="2"/>
  <c r="A25" i="2"/>
  <c r="A33" i="2"/>
  <c r="A70" i="2"/>
  <c r="A49" i="2"/>
  <c r="A62" i="2"/>
  <c r="A66" i="2"/>
  <c r="A54" i="2"/>
  <c r="A59" i="2"/>
  <c r="A69" i="2"/>
  <c r="A5" i="2"/>
  <c r="A15" i="2"/>
  <c r="A57" i="2"/>
  <c r="A21" i="2"/>
  <c r="A19" i="2"/>
  <c r="A28" i="2"/>
  <c r="A52" i="2"/>
  <c r="A31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4" i="2"/>
  <c r="B39" i="2"/>
  <c r="B62" i="2"/>
  <c r="B72" i="2"/>
  <c r="B27" i="2"/>
  <c r="B35" i="2"/>
  <c r="B20" i="2"/>
  <c r="B67" i="2"/>
  <c r="B15" i="2"/>
  <c r="B32" i="2"/>
  <c r="B48" i="2"/>
  <c r="B30" i="2"/>
  <c r="B49" i="2"/>
  <c r="B11" i="2"/>
  <c r="B64" i="2"/>
  <c r="B37" i="2"/>
  <c r="B45" i="2"/>
  <c r="B53" i="2"/>
  <c r="B76" i="2"/>
  <c r="B68" i="2"/>
  <c r="B69" i="2"/>
  <c r="B47" i="2"/>
  <c r="B75" i="2"/>
  <c r="B33" i="2"/>
  <c r="B46" i="2"/>
  <c r="B38" i="2"/>
  <c r="B14" i="2"/>
  <c r="B42" i="2"/>
  <c r="B74" i="2"/>
  <c r="B29" i="2"/>
  <c r="B59" i="2"/>
  <c r="B8" i="2"/>
  <c r="B66" i="2"/>
  <c r="B10" i="2"/>
  <c r="B13" i="2"/>
  <c r="B16" i="2"/>
  <c r="B36" i="2"/>
  <c r="B71" i="2"/>
  <c r="B21" i="2"/>
  <c r="B56" i="2"/>
  <c r="B40" i="2"/>
  <c r="B5" i="2"/>
  <c r="B12" i="2"/>
  <c r="B18" i="2"/>
  <c r="B6" i="2"/>
  <c r="B73" i="2"/>
  <c r="B58" i="2"/>
  <c r="B22" i="2"/>
  <c r="B57" i="2"/>
  <c r="B60" i="2"/>
  <c r="B63" i="2"/>
  <c r="B44" i="2"/>
  <c r="B54" i="2"/>
  <c r="B17" i="2"/>
  <c r="B61" i="2"/>
  <c r="B41" i="2"/>
  <c r="B25" i="2"/>
  <c r="B31" i="2"/>
  <c r="B9" i="2"/>
  <c r="B43" i="2"/>
  <c r="B19" i="2"/>
  <c r="B34" i="2"/>
  <c r="B70" i="2"/>
  <c r="B51" i="2"/>
  <c r="B50" i="2"/>
  <c r="B23" i="2"/>
  <c r="B55" i="2"/>
  <c r="B52" i="2"/>
  <c r="B7" i="2"/>
  <c r="B65" i="2"/>
  <c r="B26" i="2"/>
  <c r="B28" i="2"/>
  <c r="B2" i="2"/>
  <c r="B3" i="2"/>
  <c r="B77" i="2" l="1"/>
</calcChain>
</file>

<file path=xl/sharedStrings.xml><?xml version="1.0" encoding="utf-8"?>
<sst xmlns="http://schemas.openxmlformats.org/spreadsheetml/2006/main" count="269" uniqueCount="250">
  <si>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</si>
  <si>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</si>
  <si>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</si>
  <si>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</si>
  <si>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</si>
  <si>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</si>
  <si>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</si>
  <si>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</si>
  <si>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</si>
  <si>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</si>
  <si>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</si>
  <si>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</si>
  <si>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</si>
  <si>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</si>
  <si>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</si>
  <si>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</si>
  <si>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</si>
  <si>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</si>
  <si>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</si>
  <si>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</si>
  <si>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</si>
  <si>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</si>
  <si>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</si>
  <si>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</si>
  <si>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</si>
  <si>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</si>
  <si>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</si>
  <si>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</si>
  <si>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</si>
  <si>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</si>
  <si>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</si>
  <si>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</si>
  <si>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</si>
  <si>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</si>
  <si>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</si>
  <si>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</si>
  <si>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</si>
  <si>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</si>
  <si>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</si>
  <si>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</si>
  <si>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</si>
  <si>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</si>
  <si>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</si>
  <si>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</si>
  <si>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</si>
  <si>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</si>
  <si>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</si>
  <si>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</si>
  <si>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</si>
  <si>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</si>
  <si>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</si>
  <si>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</si>
  <si>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</si>
  <si>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</si>
  <si>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</si>
  <si>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</si>
  <si>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</si>
  <si>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</si>
  <si>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</si>
  <si>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</si>
  <si>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</si>
  <si>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</si>
  <si>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</si>
  <si>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</si>
  <si>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</si>
  <si>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</si>
  <si>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</si>
  <si>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</si>
  <si>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</si>
  <si>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</si>
  <si>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</si>
  <si>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</si>
  <si>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</si>
  <si>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</si>
  <si>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</si>
  <si>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</si>
  <si>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</si>
  <si>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</si>
  <si>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</si>
  <si>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</si>
  <si>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</si>
  <si>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</si>
  <si>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</si>
  <si>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</si>
  <si>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</si>
  <si>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</si>
  <si>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</si>
  <si>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</si>
  <si>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</si>
  <si>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</si>
  <si>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</si>
  <si>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</si>
  <si>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</si>
  <si>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</si>
  <si>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</si>
  <si>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</si>
  <si>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</si>
  <si>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</si>
  <si>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</si>
  <si>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</si>
  <si>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</si>
  <si>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</si>
  <si>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</si>
  <si>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</si>
  <si>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</si>
  <si>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</si>
  <si>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</si>
  <si>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</si>
  <si>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</si>
  <si>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</si>
  <si>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</si>
  <si>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</si>
  <si>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</si>
  <si>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</si>
  <si>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</si>
  <si>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</si>
  <si>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</si>
  <si>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</si>
  <si>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</si>
  <si>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</si>
  <si>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</si>
  <si>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</si>
  <si>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</si>
  <si>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</si>
  <si>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</si>
  <si>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</si>
  <si>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</si>
  <si>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</si>
  <si>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</si>
  <si>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</si>
  <si>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</si>
  <si>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</si>
  <si>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</si>
  <si>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</si>
  <si>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</si>
  <si>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</si>
  <si>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</si>
  <si>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</si>
  <si>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</si>
  <si>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</si>
  <si>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</si>
  <si>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</si>
  <si>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</si>
  <si>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</si>
  <si>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</si>
  <si>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</si>
  <si>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</si>
  <si>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</si>
  <si>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</si>
  <si>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</si>
  <si>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</si>
  <si>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</si>
  <si>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</si>
  <si>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</si>
  <si>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</si>
  <si>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</si>
  <si>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</si>
  <si>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</si>
  <si>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</si>
  <si>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</si>
  <si>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</si>
  <si>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</si>
  <si>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</si>
  <si>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</si>
  <si>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</si>
  <si>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</si>
  <si>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</si>
  <si>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</si>
  <si>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</si>
  <si>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</si>
  <si>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</si>
  <si>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</si>
  <si>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</si>
  <si>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</si>
  <si>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</si>
  <si>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</si>
  <si>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</si>
  <si>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</si>
  <si>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</si>
  <si>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</si>
  <si>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</si>
  <si>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</si>
  <si>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</si>
  <si>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</si>
  <si>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</si>
  <si>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</si>
  <si>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</si>
  <si>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</si>
  <si>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</si>
  <si>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</si>
  <si>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</si>
  <si>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</si>
  <si>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</si>
  <si>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</si>
  <si>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</si>
  <si>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</si>
  <si>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</si>
  <si>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</si>
  <si>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</si>
  <si>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</si>
  <si>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</si>
  <si>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</si>
  <si>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</si>
  <si>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</si>
  <si>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</si>
  <si>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</si>
  <si>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</si>
  <si>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</si>
  <si>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</si>
  <si>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</si>
  <si>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</si>
  <si>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</si>
  <si>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</si>
  <si>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</si>
  <si>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</si>
  <si>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</si>
  <si>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</si>
  <si>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</si>
  <si>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</si>
  <si>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</si>
  <si>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</si>
  <si>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</si>
  <si>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</si>
  <si>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</si>
  <si>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</si>
  <si>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</si>
  <si>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</si>
  <si>
    <t xml:space="preserve">Magnette </t>
  </si>
  <si>
    <t>yuly1104</t>
  </si>
  <si>
    <t>tig-rik</t>
  </si>
  <si>
    <t>manynia</t>
  </si>
  <si>
    <t xml:space="preserve">Альциона </t>
  </si>
  <si>
    <t xml:space="preserve">Svet-lana </t>
  </si>
  <si>
    <t>Жемчужина</t>
  </si>
  <si>
    <t>mnadejda</t>
  </si>
  <si>
    <t xml:space="preserve">Ежик </t>
  </si>
  <si>
    <t xml:space="preserve">химера </t>
  </si>
  <si>
    <t>Sveta_B</t>
  </si>
  <si>
    <t xml:space="preserve">Майя </t>
  </si>
  <si>
    <t xml:space="preserve">sweetlanka </t>
  </si>
  <si>
    <t>Гравитация</t>
  </si>
  <si>
    <t>Галюня</t>
  </si>
  <si>
    <t xml:space="preserve">Нина Юдина </t>
  </si>
  <si>
    <t>Tapya S</t>
  </si>
  <si>
    <t xml:space="preserve">Диана-охотница </t>
  </si>
  <si>
    <t xml:space="preserve">Мартовская </t>
  </si>
  <si>
    <t>sera85</t>
  </si>
  <si>
    <t>Maryasha</t>
  </si>
  <si>
    <t>korovka</t>
  </si>
  <si>
    <t>Земная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</si>
</sst>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7" fillId="2" borderId="0" xfId="0" applyFont="1" applyFill="1"/>
  </cellXfs>
  <cellStyles count="2">
    <cellStyle name="Гиперссылка" xfId="1" builtinId="8"/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57DB1"/>
      <color rgb="FFFF7C80"/>
      <color rgb="FFFFFF99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delete val="1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Рябинушка 5</c:v>
                </c:pt>
                <c:pt idx="5">
                  <c:v>Боярыня 18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Рябина 20</c:v>
                </c:pt>
                <c:pt idx="9">
                  <c:v>Рябинушка 10</c:v>
                </c:pt>
                <c:pt idx="10">
                  <c:v>Казачка 7</c:v>
                </c:pt>
                <c:pt idx="11">
                  <c:v>Лирика 13</c:v>
                </c:pt>
                <c:pt idx="12">
                  <c:v>Рябинушка 15</c:v>
                </c:pt>
                <c:pt idx="13">
                  <c:v>Небесный 30</c:v>
                </c:pt>
                <c:pt idx="14">
                  <c:v>Казачка 17</c:v>
                </c:pt>
                <c:pt idx="15">
                  <c:v>Рябинушка 0</c:v>
                </c:pt>
                <c:pt idx="16">
                  <c:v>Лунный свет 7</c:v>
                </c:pt>
                <c:pt idx="17">
                  <c:v>Небесный 14</c:v>
                </c:pt>
                <c:pt idx="18">
                  <c:v>Рябинушка 7</c:v>
                </c:pt>
                <c:pt idx="19">
                  <c:v>Небесный 17</c:v>
                </c:pt>
                <c:pt idx="20">
                  <c:v>Лунный свет 3</c:v>
                </c:pt>
                <c:pt idx="21">
                  <c:v>Боярыня 20</c:v>
                </c:pt>
                <c:pt idx="22">
                  <c:v>Рябина 18</c:v>
                </c:pt>
                <c:pt idx="23">
                  <c:v>Сиреневый туман 18</c:v>
                </c:pt>
                <c:pt idx="24">
                  <c:v>Боярыня 21</c:v>
                </c:pt>
                <c:pt idx="25">
                  <c:v>Рябина 21</c:v>
                </c:pt>
                <c:pt idx="26">
                  <c:v>Небесный 13</c:v>
                </c:pt>
                <c:pt idx="27">
                  <c:v>Лунный свет 18</c:v>
                </c:pt>
                <c:pt idx="28">
                  <c:v>Боярыня 10</c:v>
                </c:pt>
                <c:pt idx="29">
                  <c:v>Небесный 9</c:v>
                </c:pt>
                <c:pt idx="30">
                  <c:v>Караван 2</c:v>
                </c:pt>
                <c:pt idx="31">
                  <c:v>Сиреневый туман 17</c:v>
                </c:pt>
                <c:pt idx="32">
                  <c:v>Рябина 7</c:v>
                </c:pt>
                <c:pt idx="33">
                  <c:v>Лирика 18</c:v>
                </c:pt>
                <c:pt idx="34">
                  <c:v>Посадский 10</c:v>
                </c:pt>
                <c:pt idx="35">
                  <c:v>Летние фантазии 3</c:v>
                </c:pt>
                <c:pt idx="36">
                  <c:v>Боярыня 12</c:v>
                </c:pt>
                <c:pt idx="37">
                  <c:v>Боярыня 19</c:v>
                </c:pt>
                <c:pt idx="38">
                  <c:v>Боярыня 22</c:v>
                </c:pt>
                <c:pt idx="39">
                  <c:v>Боярыня 23</c:v>
                </c:pt>
                <c:pt idx="40">
                  <c:v>Казачка 19</c:v>
                </c:pt>
                <c:pt idx="41">
                  <c:v>Лунный свет 20</c:v>
                </c:pt>
                <c:pt idx="42">
                  <c:v>Посадский 18</c:v>
                </c:pt>
                <c:pt idx="43">
                  <c:v>Лунный свет 19</c:v>
                </c:pt>
                <c:pt idx="44">
                  <c:v>Караван 5</c:v>
                </c:pt>
                <c:pt idx="45">
                  <c:v>Караван 7</c:v>
                </c:pt>
                <c:pt idx="46">
                  <c:v>Печатный пряник 20</c:v>
                </c:pt>
                <c:pt idx="47">
                  <c:v>Сиреневый туман 7</c:v>
                </c:pt>
                <c:pt idx="48">
                  <c:v>Рябина 19</c:v>
                </c:pt>
                <c:pt idx="49">
                  <c:v>Караван 10</c:v>
                </c:pt>
                <c:pt idx="50">
                  <c:v>Небесный 10</c:v>
                </c:pt>
                <c:pt idx="51">
                  <c:v>Караван 0</c:v>
                </c:pt>
                <c:pt idx="52">
                  <c:v>Русские сезоны 17</c:v>
                </c:pt>
                <c:pt idx="53">
                  <c:v>Сиреневый туман 19</c:v>
                </c:pt>
                <c:pt idx="54">
                  <c:v>Летние фантазии 18</c:v>
                </c:pt>
                <c:pt idx="55">
                  <c:v>Небесный 18</c:v>
                </c:pt>
                <c:pt idx="56">
                  <c:v>Боярыня 24</c:v>
                </c:pt>
                <c:pt idx="57">
                  <c:v>Русские сезоны 16</c:v>
                </c:pt>
                <c:pt idx="58">
                  <c:v>Посадский 7</c:v>
                </c:pt>
                <c:pt idx="59">
                  <c:v>Рябина 22</c:v>
                </c:pt>
                <c:pt idx="60">
                  <c:v>Русские сезоны 19</c:v>
                </c:pt>
                <c:pt idx="61">
                  <c:v>Рябинушка 18</c:v>
                </c:pt>
                <c:pt idx="62">
                  <c:v>Лунный свет 8</c:v>
                </c:pt>
                <c:pt idx="63">
                  <c:v>Караван 14</c:v>
                </c:pt>
                <c:pt idx="64">
                  <c:v>Русские сезоны 18</c:v>
                </c:pt>
                <c:pt idx="65">
                  <c:v>Боярыня 25</c:v>
                </c:pt>
                <c:pt idx="66">
                  <c:v>Лунный свет 21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7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9</c:v>
                </c:pt>
                <c:pt idx="14">
                  <c:v>9</c:v>
                </c:pt>
                <c:pt idx="15">
                  <c:v>10</c:v>
                </c:pt>
                <c:pt idx="16">
                  <c:v>10</c:v>
                </c:pt>
                <c:pt idx="17">
                  <c:v>11</c:v>
                </c:pt>
                <c:pt idx="18">
                  <c:v>11</c:v>
                </c:pt>
                <c:pt idx="19">
                  <c:v>11</c:v>
                </c:pt>
                <c:pt idx="20">
                  <c:v>12</c:v>
                </c:pt>
                <c:pt idx="21">
                  <c:v>14</c:v>
                </c:pt>
                <c:pt idx="22">
                  <c:v>14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16</c:v>
                </c:pt>
                <c:pt idx="27">
                  <c:v>16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24</c:v>
                </c:pt>
                <c:pt idx="43">
                  <c:v>27</c:v>
                </c:pt>
                <c:pt idx="44">
                  <c:v>28</c:v>
                </c:pt>
                <c:pt idx="45">
                  <c:v>30</c:v>
                </c:pt>
                <c:pt idx="46">
                  <c:v>30</c:v>
                </c:pt>
                <c:pt idx="47">
                  <c:v>31</c:v>
                </c:pt>
                <c:pt idx="48">
                  <c:v>31</c:v>
                </c:pt>
                <c:pt idx="49">
                  <c:v>32</c:v>
                </c:pt>
                <c:pt idx="50">
                  <c:v>33</c:v>
                </c:pt>
                <c:pt idx="51">
                  <c:v>34</c:v>
                </c:pt>
                <c:pt idx="52">
                  <c:v>36</c:v>
                </c:pt>
                <c:pt idx="53">
                  <c:v>36</c:v>
                </c:pt>
                <c:pt idx="54">
                  <c:v>36</c:v>
                </c:pt>
                <c:pt idx="55">
                  <c:v>36</c:v>
                </c:pt>
                <c:pt idx="56">
                  <c:v>39</c:v>
                </c:pt>
                <c:pt idx="57">
                  <c:v>40</c:v>
                </c:pt>
                <c:pt idx="58">
                  <c:v>42</c:v>
                </c:pt>
                <c:pt idx="59">
                  <c:v>43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52</c:v>
                </c:pt>
                <c:pt idx="66">
                  <c:v>55</c:v>
                </c:pt>
                <c:pt idx="67">
                  <c:v>59</c:v>
                </c:pt>
                <c:pt idx="68">
                  <c:v>63</c:v>
                </c:pt>
                <c:pt idx="69">
                  <c:v>75</c:v>
                </c:pt>
                <c:pt idx="70">
                  <c:v>84</c:v>
                </c:pt>
                <c:pt idx="71">
                  <c:v>84</c:v>
                </c:pt>
                <c:pt idx="72">
                  <c:v>97</c:v>
                </c:pt>
                <c:pt idx="73">
                  <c:v>97</c:v>
                </c:pt>
                <c:pt idx="74">
                  <c:v>103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749632"/>
        <c:axId val="63808640"/>
      </c:barChart>
      <c:catAx>
        <c:axId val="1117496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808640"/>
        <c:crosses val="autoZero"/>
        <c:auto val="1"/>
        <c:lblAlgn val="ctr"/>
        <c:lblOffset val="100"/>
        <c:tickLblSkip val="1"/>
        <c:noMultiLvlLbl val="0"/>
      </c:catAx>
      <c:valAx>
        <c:axId val="638086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7496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3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4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5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6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7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8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9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Lbls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stat!$A$34:$A$76</c:f>
              <c:strCache>
                <c:ptCount val="43"/>
                <c:pt idx="0">
                  <c:v>Рябина 7</c:v>
                </c:pt>
                <c:pt idx="1">
                  <c:v>Лирика 18</c:v>
                </c:pt>
                <c:pt idx="2">
                  <c:v>Посадский 10</c:v>
                </c:pt>
                <c:pt idx="3">
                  <c:v>Летние фантазии 3</c:v>
                </c:pt>
                <c:pt idx="4">
                  <c:v>Боярыня 12</c:v>
                </c:pt>
                <c:pt idx="5">
                  <c:v>Боярыня 19</c:v>
                </c:pt>
                <c:pt idx="6">
                  <c:v>Боярыня 22</c:v>
                </c:pt>
                <c:pt idx="7">
                  <c:v>Боярыня 23</c:v>
                </c:pt>
                <c:pt idx="8">
                  <c:v>Казачка 19</c:v>
                </c:pt>
                <c:pt idx="9">
                  <c:v>Лунный свет 20</c:v>
                </c:pt>
                <c:pt idx="10">
                  <c:v>Посадский 18</c:v>
                </c:pt>
                <c:pt idx="11">
                  <c:v>Лунный свет 19</c:v>
                </c:pt>
                <c:pt idx="12">
                  <c:v>Караван 5</c:v>
                </c:pt>
                <c:pt idx="13">
                  <c:v>Караван 7</c:v>
                </c:pt>
                <c:pt idx="14">
                  <c:v>Печатный пряник 20</c:v>
                </c:pt>
                <c:pt idx="15">
                  <c:v>Сиреневый туман 7</c:v>
                </c:pt>
                <c:pt idx="16">
                  <c:v>Рябина 19</c:v>
                </c:pt>
                <c:pt idx="17">
                  <c:v>Караван 10</c:v>
                </c:pt>
                <c:pt idx="18">
                  <c:v>Небесный 10</c:v>
                </c:pt>
                <c:pt idx="19">
                  <c:v>Караван 0</c:v>
                </c:pt>
                <c:pt idx="20">
                  <c:v>Русские сезоны 17</c:v>
                </c:pt>
                <c:pt idx="21">
                  <c:v>Сиреневый туман 19</c:v>
                </c:pt>
                <c:pt idx="22">
                  <c:v>Летние фантазии 18</c:v>
                </c:pt>
                <c:pt idx="23">
                  <c:v>Небесный 18</c:v>
                </c:pt>
                <c:pt idx="24">
                  <c:v>Боярыня 24</c:v>
                </c:pt>
                <c:pt idx="25">
                  <c:v>Русские сезоны 16</c:v>
                </c:pt>
                <c:pt idx="26">
                  <c:v>Посадский 7</c:v>
                </c:pt>
                <c:pt idx="27">
                  <c:v>Рябина 22</c:v>
                </c:pt>
                <c:pt idx="28">
                  <c:v>Русские сезоны 19</c:v>
                </c:pt>
                <c:pt idx="29">
                  <c:v>Рябинушка 18</c:v>
                </c:pt>
                <c:pt idx="30">
                  <c:v>Лунный свет 8</c:v>
                </c:pt>
                <c:pt idx="31">
                  <c:v>Караван 14</c:v>
                </c:pt>
                <c:pt idx="32">
                  <c:v>Русские сезоны 18</c:v>
                </c:pt>
                <c:pt idx="33">
                  <c:v>Боярыня 25</c:v>
                </c:pt>
                <c:pt idx="34">
                  <c:v>Лунный свет 21</c:v>
                </c:pt>
                <c:pt idx="35">
                  <c:v>Русские сезоны 14</c:v>
                </c:pt>
                <c:pt idx="36">
                  <c:v>Сиреневый туман 14</c:v>
                </c:pt>
                <c:pt idx="37">
                  <c:v>Лирика 19</c:v>
                </c:pt>
                <c:pt idx="38">
                  <c:v>Караван 30</c:v>
                </c:pt>
                <c:pt idx="39">
                  <c:v>Рябина 27</c:v>
                </c:pt>
                <c:pt idx="40">
                  <c:v>Посадский 14</c:v>
                </c:pt>
                <c:pt idx="41">
                  <c:v>Печатный пряник 18</c:v>
                </c:pt>
                <c:pt idx="42">
                  <c:v>Печатный пряник 19</c:v>
                </c:pt>
              </c:strCache>
            </c:strRef>
          </c:cat>
          <c:val>
            <c:numRef>
              <c:f>stat!$B$34:$B$76</c:f>
              <c:numCache>
                <c:formatCode>General</c:formatCode>
                <c:ptCount val="43"/>
                <c:pt idx="0">
                  <c:v>20</c:v>
                </c:pt>
                <c:pt idx="1">
                  <c:v>21</c:v>
                </c:pt>
                <c:pt idx="2">
                  <c:v>21</c:v>
                </c:pt>
                <c:pt idx="3">
                  <c:v>21</c:v>
                </c:pt>
                <c:pt idx="4">
                  <c:v>22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23</c:v>
                </c:pt>
                <c:pt idx="10">
                  <c:v>24</c:v>
                </c:pt>
                <c:pt idx="11">
                  <c:v>27</c:v>
                </c:pt>
                <c:pt idx="12">
                  <c:v>28</c:v>
                </c:pt>
                <c:pt idx="13">
                  <c:v>30</c:v>
                </c:pt>
                <c:pt idx="14">
                  <c:v>30</c:v>
                </c:pt>
                <c:pt idx="15">
                  <c:v>31</c:v>
                </c:pt>
                <c:pt idx="16">
                  <c:v>31</c:v>
                </c:pt>
                <c:pt idx="17">
                  <c:v>32</c:v>
                </c:pt>
                <c:pt idx="18">
                  <c:v>33</c:v>
                </c:pt>
                <c:pt idx="19">
                  <c:v>34</c:v>
                </c:pt>
                <c:pt idx="20">
                  <c:v>36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39</c:v>
                </c:pt>
                <c:pt idx="25">
                  <c:v>40</c:v>
                </c:pt>
                <c:pt idx="26">
                  <c:v>42</c:v>
                </c:pt>
                <c:pt idx="27">
                  <c:v>43</c:v>
                </c:pt>
                <c:pt idx="28">
                  <c:v>46</c:v>
                </c:pt>
                <c:pt idx="29">
                  <c:v>47</c:v>
                </c:pt>
                <c:pt idx="30">
                  <c:v>48</c:v>
                </c:pt>
                <c:pt idx="31">
                  <c:v>49</c:v>
                </c:pt>
                <c:pt idx="32">
                  <c:v>50</c:v>
                </c:pt>
                <c:pt idx="33">
                  <c:v>52</c:v>
                </c:pt>
                <c:pt idx="34">
                  <c:v>55</c:v>
                </c:pt>
                <c:pt idx="35">
                  <c:v>59</c:v>
                </c:pt>
                <c:pt idx="36">
                  <c:v>63</c:v>
                </c:pt>
                <c:pt idx="37">
                  <c:v>75</c:v>
                </c:pt>
                <c:pt idx="38">
                  <c:v>84</c:v>
                </c:pt>
                <c:pt idx="39">
                  <c:v>84</c:v>
                </c:pt>
                <c:pt idx="40">
                  <c:v>97</c:v>
                </c:pt>
                <c:pt idx="41">
                  <c:v>97</c:v>
                </c:pt>
                <c:pt idx="42">
                  <c:v>103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7420032"/>
        <c:axId val="63810944"/>
      </c:barChart>
      <c:catAx>
        <c:axId val="1174200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3810944"/>
        <c:crosses val="autoZero"/>
        <c:auto val="1"/>
        <c:lblAlgn val="ctr"/>
        <c:lblOffset val="100"/>
        <c:tickLblSkip val="1"/>
        <c:noMultiLvlLbl val="0"/>
      </c:catAx>
      <c:valAx>
        <c:axId val="6381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174200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90"/>
  <sheetViews>
    <sheetView workbookViewId="0">
      <pane xSplit="2" ySplit="1" topLeftCell="IH2" activePane="bottomRight" state="frozen"/>
      <selection pane="topRight" activeCell="C1" sqref="C1"/>
      <selection pane="bottomLeft" activeCell="A2" sqref="A2"/>
      <selection pane="bottomRight" activeCell="IH1" sqref="IH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42" max="242" width="9.140625" style="3"/>
  </cols>
  <sheetData>
    <row r="1" spans="1:242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1" t="s">
        <v>227</v>
      </c>
      <c r="HK1" s="1" t="s">
        <v>228</v>
      </c>
      <c r="HL1" s="1" t="s">
        <v>229</v>
      </c>
      <c r="HM1" s="1" t="s">
        <v>230</v>
      </c>
      <c r="HN1" s="1" t="s">
        <v>231</v>
      </c>
      <c r="HO1" s="1" t="s">
        <v>232</v>
      </c>
      <c r="HP1" s="1" t="s">
        <v>233</v>
      </c>
      <c r="HQ1" s="1" t="s">
        <v>234</v>
      </c>
      <c r="HR1" s="1" t="s">
        <v>235</v>
      </c>
      <c r="HS1" s="1" t="s">
        <v>236</v>
      </c>
      <c r="HT1" s="1" t="s">
        <v>45</v>
      </c>
      <c r="HU1" s="1" t="s">
        <v>237</v>
      </c>
      <c r="HV1" s="1" t="s">
        <v>238</v>
      </c>
      <c r="HW1" s="1" t="s">
        <v>239</v>
      </c>
      <c r="HX1" s="1" t="s">
        <v>240</v>
      </c>
      <c r="HY1" s="1" t="s">
        <v>241</v>
      </c>
      <c r="HZ1" s="1" t="s">
        <v>242</v>
      </c>
      <c r="IA1" s="1" t="s">
        <v>243</v>
      </c>
      <c r="IB1" s="1" t="s">
        <v>244</v>
      </c>
      <c r="IC1" s="1" t="s">
        <v>245</v>
      </c>
      <c r="ID1" s="1" t="s">
        <v>246</v>
      </c>
      <c r="IE1" s="1" t="s">
        <v>247</v>
      </c>
      <c r="IF1" s="1" t="s">
        <v>248</v>
      </c>
      <c r="IG1" s="1" t="s">
        <v>249</v>
      </c>
      <c r="IH1" s="3" t="s">
        <v>118</v>
      </c>
    </row>
    <row r="2" spans="1:242" x14ac:dyDescent="0.3">
      <c r="A2" s="3" t="s">
        <v>0</v>
      </c>
    </row>
    <row r="3" spans="1:242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>
        <v>1</v>
      </c>
      <c r="HU3">
        <v>1</v>
      </c>
      <c r="IE3">
        <v>1</v>
      </c>
      <c r="IH3" s="3">
        <f>SUM(C3:IG3)</f>
        <v>17</v>
      </c>
    </row>
    <row r="4" spans="1:242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L4">
        <v>1</v>
      </c>
      <c r="HN4">
        <v>1</v>
      </c>
      <c r="IB4">
        <v>1</v>
      </c>
      <c r="ID4">
        <v>1</v>
      </c>
      <c r="IH4" s="3">
        <f t="shared" ref="IH4:IH67" si="1">SUM(C4:IG4)</f>
        <v>33</v>
      </c>
    </row>
    <row r="5" spans="1:242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L5">
        <v>1</v>
      </c>
      <c r="HO5">
        <v>1</v>
      </c>
      <c r="IH5" s="3">
        <f t="shared" si="1"/>
        <v>16</v>
      </c>
    </row>
    <row r="6" spans="1:242" x14ac:dyDescent="0.3">
      <c r="A6" s="3">
        <v>14</v>
      </c>
      <c r="B6" s="1" t="str">
        <f t="shared" si="0"/>
        <v>Небесный 14</v>
      </c>
      <c r="BU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P6">
        <v>1</v>
      </c>
      <c r="ID6">
        <v>1</v>
      </c>
      <c r="IH6" s="3">
        <f t="shared" si="1"/>
        <v>11</v>
      </c>
    </row>
    <row r="7" spans="1:242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L7">
        <v>1</v>
      </c>
      <c r="IH7" s="3">
        <f t="shared" si="1"/>
        <v>11</v>
      </c>
    </row>
    <row r="8" spans="1:242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D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>
        <v>1</v>
      </c>
      <c r="HP8">
        <v>1</v>
      </c>
      <c r="IH8" s="3">
        <f t="shared" si="1"/>
        <v>36</v>
      </c>
    </row>
    <row r="9" spans="1:242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ID9">
        <v>1</v>
      </c>
      <c r="IH9" s="3">
        <f t="shared" si="1"/>
        <v>9</v>
      </c>
    </row>
    <row r="10" spans="1:242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IH10" s="3">
        <f t="shared" si="1"/>
        <v>4</v>
      </c>
    </row>
    <row r="11" spans="1:242" x14ac:dyDescent="0.3">
      <c r="A11" s="3" t="s">
        <v>1</v>
      </c>
    </row>
    <row r="12" spans="1:242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>
        <v>1</v>
      </c>
      <c r="HL12">
        <v>1</v>
      </c>
      <c r="HY12">
        <v>1</v>
      </c>
      <c r="IB12">
        <v>1</v>
      </c>
      <c r="IC12">
        <v>1</v>
      </c>
      <c r="IH12" s="3">
        <f t="shared" si="1"/>
        <v>59</v>
      </c>
    </row>
    <row r="13" spans="1:242" x14ac:dyDescent="0.3">
      <c r="A13" s="3">
        <v>16</v>
      </c>
      <c r="B13" s="1" t="str">
        <f t="shared" ref="B13:B16" si="2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>
        <v>1</v>
      </c>
      <c r="HL13">
        <v>1</v>
      </c>
      <c r="IB13">
        <v>1</v>
      </c>
      <c r="IC13">
        <v>1</v>
      </c>
      <c r="IH13" s="3">
        <f t="shared" si="1"/>
        <v>40</v>
      </c>
    </row>
    <row r="14" spans="1:242" x14ac:dyDescent="0.3">
      <c r="A14" s="3">
        <v>17</v>
      </c>
      <c r="B14" s="1" t="str">
        <f t="shared" si="2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CF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D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>
        <v>1</v>
      </c>
      <c r="HL14">
        <v>1</v>
      </c>
      <c r="ID14">
        <v>1</v>
      </c>
      <c r="IF14">
        <v>1</v>
      </c>
      <c r="IH14" s="3">
        <f t="shared" si="1"/>
        <v>36</v>
      </c>
    </row>
    <row r="15" spans="1:242" x14ac:dyDescent="0.3">
      <c r="A15" s="3">
        <v>18</v>
      </c>
      <c r="B15" s="1" t="str">
        <f t="shared" si="2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D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>
        <v>1</v>
      </c>
      <c r="HN15">
        <v>1</v>
      </c>
      <c r="HP15">
        <v>1</v>
      </c>
      <c r="HX15">
        <v>1</v>
      </c>
      <c r="IH15" s="3">
        <f t="shared" si="1"/>
        <v>50</v>
      </c>
    </row>
    <row r="16" spans="1:242" x14ac:dyDescent="0.3">
      <c r="A16" s="3">
        <v>19</v>
      </c>
      <c r="B16" s="1" t="str">
        <f t="shared" si="2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>
        <v>1</v>
      </c>
      <c r="HL16">
        <v>1</v>
      </c>
      <c r="HZ16">
        <v>1</v>
      </c>
      <c r="IB16">
        <v>1</v>
      </c>
      <c r="IC16">
        <v>1</v>
      </c>
      <c r="IE16">
        <v>1</v>
      </c>
      <c r="IH16" s="3">
        <f t="shared" si="1"/>
        <v>46</v>
      </c>
    </row>
    <row r="17" spans="1:242" x14ac:dyDescent="0.3">
      <c r="A17" s="3" t="s">
        <v>2</v>
      </c>
    </row>
    <row r="18" spans="1:242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V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>
        <v>1</v>
      </c>
      <c r="HM18">
        <v>1</v>
      </c>
      <c r="HO18">
        <v>1</v>
      </c>
      <c r="HR18">
        <v>1</v>
      </c>
      <c r="IB18">
        <v>1</v>
      </c>
      <c r="IC18">
        <v>1</v>
      </c>
      <c r="IH18" s="3">
        <f t="shared" si="1"/>
        <v>31</v>
      </c>
    </row>
    <row r="19" spans="1:242" x14ac:dyDescent="0.3">
      <c r="A19" s="3">
        <v>14</v>
      </c>
      <c r="B19" s="1" t="str">
        <f t="shared" ref="B19:B22" si="3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D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>
        <v>1</v>
      </c>
      <c r="HK19">
        <v>1</v>
      </c>
      <c r="HN19">
        <v>1</v>
      </c>
      <c r="HO19">
        <v>2</v>
      </c>
      <c r="HX19">
        <v>1</v>
      </c>
      <c r="IC19">
        <v>1</v>
      </c>
      <c r="ID19">
        <v>1</v>
      </c>
      <c r="IH19" s="3">
        <f t="shared" si="1"/>
        <v>63</v>
      </c>
    </row>
    <row r="20" spans="1:242" x14ac:dyDescent="0.3">
      <c r="A20" s="3">
        <v>17</v>
      </c>
      <c r="B20" s="1" t="str">
        <f t="shared" si="3"/>
        <v>Сиреневый туман 17</v>
      </c>
      <c r="Z20">
        <v>1</v>
      </c>
      <c r="BJ20">
        <v>1</v>
      </c>
      <c r="BO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R20">
        <v>1</v>
      </c>
      <c r="HX20">
        <v>1</v>
      </c>
      <c r="IH20" s="3">
        <f t="shared" si="1"/>
        <v>19</v>
      </c>
    </row>
    <row r="21" spans="1:242" x14ac:dyDescent="0.3">
      <c r="A21" s="3">
        <v>18</v>
      </c>
      <c r="B21" s="1" t="str">
        <f t="shared" si="3"/>
        <v>Сиреневый туман 18</v>
      </c>
      <c r="AR21">
        <v>1</v>
      </c>
      <c r="BC21">
        <v>1</v>
      </c>
      <c r="BD21">
        <v>1</v>
      </c>
      <c r="BN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D21">
        <v>1</v>
      </c>
      <c r="HN21">
        <v>1</v>
      </c>
      <c r="IE21">
        <v>1</v>
      </c>
      <c r="IH21" s="3">
        <f t="shared" si="1"/>
        <v>15</v>
      </c>
    </row>
    <row r="22" spans="1:242" x14ac:dyDescent="0.3">
      <c r="A22" s="3">
        <v>19</v>
      </c>
      <c r="B22" s="1" t="str">
        <f t="shared" si="3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>
        <v>1</v>
      </c>
      <c r="HL22">
        <v>1</v>
      </c>
      <c r="HO22">
        <v>1</v>
      </c>
      <c r="IC22">
        <v>1</v>
      </c>
      <c r="IH22" s="3">
        <f t="shared" si="1"/>
        <v>36</v>
      </c>
    </row>
    <row r="23" spans="1:242" x14ac:dyDescent="0.3">
      <c r="A23" s="3" t="s">
        <v>3</v>
      </c>
    </row>
    <row r="24" spans="1:242" x14ac:dyDescent="0.3">
      <c r="A24" s="3">
        <v>13</v>
      </c>
      <c r="B24" s="1" t="str">
        <f>CONCATENATE($A$23," ",A24)</f>
        <v>Лирика 13</v>
      </c>
      <c r="BJ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>
        <v>1</v>
      </c>
      <c r="IH24" s="3">
        <f t="shared" si="1"/>
        <v>8</v>
      </c>
    </row>
    <row r="25" spans="1:242" x14ac:dyDescent="0.3">
      <c r="A25" s="3">
        <v>18</v>
      </c>
      <c r="B25" s="1" t="str">
        <f t="shared" ref="B25:B26" si="4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>
        <v>1</v>
      </c>
      <c r="HU25">
        <v>1</v>
      </c>
      <c r="ID25">
        <v>1</v>
      </c>
      <c r="IH25" s="3">
        <f t="shared" si="1"/>
        <v>21</v>
      </c>
    </row>
    <row r="26" spans="1:242" x14ac:dyDescent="0.3">
      <c r="A26" s="3">
        <v>19</v>
      </c>
      <c r="B26" s="1" t="str">
        <f t="shared" si="4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>
        <v>1</v>
      </c>
      <c r="HR26">
        <v>1</v>
      </c>
      <c r="HU26">
        <v>1</v>
      </c>
      <c r="HV26">
        <v>1</v>
      </c>
      <c r="HX26">
        <v>1</v>
      </c>
      <c r="HY26">
        <v>1</v>
      </c>
      <c r="IC26">
        <v>1</v>
      </c>
      <c r="ID26">
        <v>1</v>
      </c>
      <c r="IE26">
        <v>1</v>
      </c>
      <c r="IG26">
        <v>1</v>
      </c>
      <c r="IH26" s="3">
        <f t="shared" si="1"/>
        <v>75</v>
      </c>
    </row>
    <row r="27" spans="1:242" x14ac:dyDescent="0.3">
      <c r="A27" s="3" t="s">
        <v>4</v>
      </c>
    </row>
    <row r="28" spans="1:242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>
        <v>1</v>
      </c>
      <c r="HO28">
        <v>1</v>
      </c>
      <c r="IE28">
        <v>1</v>
      </c>
      <c r="IH28" s="3">
        <f t="shared" si="1"/>
        <v>12</v>
      </c>
    </row>
    <row r="29" spans="1:242" x14ac:dyDescent="0.3">
      <c r="A29" s="3">
        <v>7</v>
      </c>
      <c r="B29" s="1" t="str">
        <f t="shared" ref="B29:B35" si="5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E29">
        <v>1</v>
      </c>
      <c r="GF29">
        <v>1</v>
      </c>
      <c r="HL29">
        <v>1</v>
      </c>
      <c r="IC29">
        <v>1</v>
      </c>
      <c r="IH29" s="3">
        <f t="shared" si="1"/>
        <v>10</v>
      </c>
    </row>
    <row r="30" spans="1:242" x14ac:dyDescent="0.3">
      <c r="A30" s="3">
        <v>8</v>
      </c>
      <c r="B30" s="1" t="str">
        <f t="shared" si="5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N30">
        <v>1</v>
      </c>
      <c r="HR30">
        <v>1</v>
      </c>
      <c r="IC30">
        <v>1</v>
      </c>
      <c r="IG30">
        <v>1</v>
      </c>
      <c r="IH30" s="3">
        <f t="shared" si="1"/>
        <v>48</v>
      </c>
    </row>
    <row r="31" spans="1:242" x14ac:dyDescent="0.3">
      <c r="A31" s="3">
        <v>15</v>
      </c>
      <c r="B31" s="1" t="str">
        <f t="shared" si="5"/>
        <v>Лунный свет 15</v>
      </c>
      <c r="DG31">
        <v>1</v>
      </c>
      <c r="FR31">
        <v>1</v>
      </c>
      <c r="IH31" s="3">
        <f t="shared" si="1"/>
        <v>2</v>
      </c>
    </row>
    <row r="32" spans="1:242" x14ac:dyDescent="0.3">
      <c r="A32" s="3">
        <v>18</v>
      </c>
      <c r="B32" s="1" t="str">
        <f t="shared" si="5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L32">
        <v>1</v>
      </c>
      <c r="IH32" s="3">
        <f t="shared" si="1"/>
        <v>16</v>
      </c>
    </row>
    <row r="33" spans="1:242" x14ac:dyDescent="0.3">
      <c r="A33" s="3">
        <v>19</v>
      </c>
      <c r="B33" s="1" t="str">
        <f t="shared" si="5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P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L33">
        <v>1</v>
      </c>
      <c r="HR33">
        <v>1</v>
      </c>
      <c r="IC33">
        <v>1</v>
      </c>
      <c r="IH33" s="3">
        <f t="shared" si="1"/>
        <v>27</v>
      </c>
    </row>
    <row r="34" spans="1:242" x14ac:dyDescent="0.3">
      <c r="A34" s="3">
        <v>20</v>
      </c>
      <c r="B34" s="1" t="str">
        <f t="shared" si="5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L34">
        <v>1</v>
      </c>
      <c r="IH34" s="3">
        <f t="shared" si="1"/>
        <v>23</v>
      </c>
    </row>
    <row r="35" spans="1:242" x14ac:dyDescent="0.3">
      <c r="A35" s="3">
        <v>21</v>
      </c>
      <c r="B35" s="1" t="str">
        <f t="shared" si="5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CY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D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>
        <v>1</v>
      </c>
      <c r="HN35">
        <v>2</v>
      </c>
      <c r="IG35">
        <v>1</v>
      </c>
      <c r="IH35" s="3">
        <f t="shared" si="1"/>
        <v>55</v>
      </c>
    </row>
    <row r="36" spans="1:242" x14ac:dyDescent="0.3">
      <c r="A36" s="3" t="s">
        <v>5</v>
      </c>
    </row>
    <row r="37" spans="1:242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IH37" s="3">
        <f t="shared" si="1"/>
        <v>16</v>
      </c>
    </row>
    <row r="38" spans="1:242" x14ac:dyDescent="0.3">
      <c r="A38" s="3">
        <v>12</v>
      </c>
      <c r="B38" s="1" t="str">
        <f t="shared" ref="B38:B46" si="6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>
        <v>1</v>
      </c>
      <c r="IE38">
        <v>1</v>
      </c>
      <c r="IH38" s="3">
        <f t="shared" si="1"/>
        <v>22</v>
      </c>
    </row>
    <row r="39" spans="1:242" x14ac:dyDescent="0.3">
      <c r="A39" s="3">
        <v>18</v>
      </c>
      <c r="B39" s="1" t="str">
        <f t="shared" si="6"/>
        <v>Боярыня 18</v>
      </c>
      <c r="U39">
        <v>1</v>
      </c>
      <c r="AY39">
        <v>1</v>
      </c>
      <c r="BJ39">
        <v>1</v>
      </c>
      <c r="DB39">
        <v>1</v>
      </c>
      <c r="IF39">
        <v>1</v>
      </c>
      <c r="IH39" s="3">
        <f t="shared" si="1"/>
        <v>5</v>
      </c>
    </row>
    <row r="40" spans="1:242" x14ac:dyDescent="0.3">
      <c r="A40" s="3">
        <v>19</v>
      </c>
      <c r="B40" s="1" t="str">
        <f t="shared" si="6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CF40">
        <v>1</v>
      </c>
      <c r="CG40">
        <v>1</v>
      </c>
      <c r="CI40">
        <v>1</v>
      </c>
      <c r="CY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>
        <v>1</v>
      </c>
      <c r="HL40">
        <v>1</v>
      </c>
      <c r="HY40">
        <v>1</v>
      </c>
      <c r="IH40" s="3">
        <f t="shared" si="1"/>
        <v>23</v>
      </c>
    </row>
    <row r="41" spans="1:242" x14ac:dyDescent="0.3">
      <c r="A41" s="3">
        <v>20</v>
      </c>
      <c r="B41" s="1" t="str">
        <f t="shared" si="6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E41">
        <v>1</v>
      </c>
      <c r="HG41">
        <v>1</v>
      </c>
      <c r="IE41">
        <v>1</v>
      </c>
      <c r="IH41" s="3">
        <f t="shared" si="1"/>
        <v>14</v>
      </c>
    </row>
    <row r="42" spans="1:242" x14ac:dyDescent="0.3">
      <c r="A42" s="3">
        <v>21</v>
      </c>
      <c r="B42" s="1" t="str">
        <f t="shared" si="6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L42">
        <v>1</v>
      </c>
      <c r="HN42">
        <v>1</v>
      </c>
      <c r="HU42">
        <v>1</v>
      </c>
      <c r="HX42">
        <v>1</v>
      </c>
      <c r="IH42" s="3">
        <f t="shared" si="1"/>
        <v>15</v>
      </c>
    </row>
    <row r="43" spans="1:242" x14ac:dyDescent="0.3">
      <c r="A43" s="3">
        <v>22</v>
      </c>
      <c r="B43" s="1" t="str">
        <f t="shared" si="6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HB43">
        <v>1</v>
      </c>
      <c r="HG43">
        <v>1</v>
      </c>
      <c r="HJ43">
        <v>1</v>
      </c>
      <c r="HN43">
        <v>1</v>
      </c>
      <c r="HP43">
        <v>1</v>
      </c>
      <c r="IE43">
        <v>1</v>
      </c>
      <c r="IG43">
        <v>1</v>
      </c>
      <c r="IH43" s="3">
        <f t="shared" si="1"/>
        <v>23</v>
      </c>
    </row>
    <row r="44" spans="1:242" x14ac:dyDescent="0.3">
      <c r="A44" s="3">
        <v>23</v>
      </c>
      <c r="B44" s="1" t="str">
        <f t="shared" si="6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Y44">
        <v>1</v>
      </c>
      <c r="IH44" s="3">
        <f t="shared" si="1"/>
        <v>23</v>
      </c>
    </row>
    <row r="45" spans="1:242" x14ac:dyDescent="0.3">
      <c r="A45" s="3">
        <v>24</v>
      </c>
      <c r="B45" s="1" t="str">
        <f t="shared" si="6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L45">
        <v>1</v>
      </c>
      <c r="HP45">
        <v>1</v>
      </c>
      <c r="IE45">
        <v>1</v>
      </c>
      <c r="IH45" s="3">
        <f t="shared" si="1"/>
        <v>39</v>
      </c>
    </row>
    <row r="46" spans="1:242" x14ac:dyDescent="0.3">
      <c r="A46" s="3">
        <v>25</v>
      </c>
      <c r="B46" s="1" t="str">
        <f t="shared" si="6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P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D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O46">
        <v>1</v>
      </c>
      <c r="GT46">
        <v>1</v>
      </c>
      <c r="HA46">
        <v>1</v>
      </c>
      <c r="HJ46">
        <v>1</v>
      </c>
      <c r="HL46">
        <v>1</v>
      </c>
      <c r="HN46">
        <v>1</v>
      </c>
      <c r="HO46">
        <v>1</v>
      </c>
      <c r="HQ46">
        <v>1</v>
      </c>
      <c r="HT46">
        <v>1</v>
      </c>
      <c r="ID46">
        <v>1</v>
      </c>
      <c r="IG46">
        <v>1</v>
      </c>
      <c r="IH46" s="3">
        <f t="shared" si="1"/>
        <v>52</v>
      </c>
    </row>
    <row r="47" spans="1:242" x14ac:dyDescent="0.3">
      <c r="A47" s="3" t="s">
        <v>6</v>
      </c>
    </row>
    <row r="48" spans="1:242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>
        <v>1</v>
      </c>
      <c r="HL48">
        <v>1</v>
      </c>
      <c r="HN48">
        <v>1</v>
      </c>
      <c r="HQ48">
        <v>1</v>
      </c>
      <c r="HU48">
        <v>1</v>
      </c>
      <c r="IB48">
        <v>1</v>
      </c>
      <c r="IE48">
        <v>1</v>
      </c>
      <c r="IG48">
        <v>1</v>
      </c>
      <c r="IH48" s="3">
        <f t="shared" si="1"/>
        <v>42</v>
      </c>
    </row>
    <row r="49" spans="1:242" x14ac:dyDescent="0.3">
      <c r="A49" s="3">
        <v>10</v>
      </c>
      <c r="B49" s="1" t="str">
        <f t="shared" ref="B49:B51" si="7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R49">
        <v>1</v>
      </c>
      <c r="HX49">
        <v>1</v>
      </c>
      <c r="IH49" s="3">
        <f t="shared" si="1"/>
        <v>21</v>
      </c>
    </row>
    <row r="50" spans="1:242" x14ac:dyDescent="0.3">
      <c r="A50" s="3">
        <v>14</v>
      </c>
      <c r="B50" s="1" t="str">
        <f t="shared" si="7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P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>
        <v>1</v>
      </c>
      <c r="HM50">
        <v>1</v>
      </c>
      <c r="HN50">
        <v>1</v>
      </c>
      <c r="HO50">
        <v>1</v>
      </c>
      <c r="HQ50">
        <v>1</v>
      </c>
      <c r="HR50">
        <v>1</v>
      </c>
      <c r="HS50">
        <v>1</v>
      </c>
      <c r="HV50">
        <v>1</v>
      </c>
      <c r="HX50">
        <v>1</v>
      </c>
      <c r="IC50">
        <v>1</v>
      </c>
      <c r="IE50">
        <v>1</v>
      </c>
      <c r="IG50">
        <v>1</v>
      </c>
      <c r="IH50" s="3">
        <f t="shared" si="1"/>
        <v>97</v>
      </c>
    </row>
    <row r="51" spans="1:242" x14ac:dyDescent="0.3">
      <c r="A51" s="3">
        <v>18</v>
      </c>
      <c r="B51" s="1" t="str">
        <f t="shared" si="7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X51">
        <v>1</v>
      </c>
      <c r="CJ51">
        <v>1</v>
      </c>
      <c r="CT51">
        <v>1</v>
      </c>
      <c r="DB51">
        <v>1</v>
      </c>
      <c r="DN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>
        <v>1</v>
      </c>
      <c r="HL51">
        <v>1</v>
      </c>
      <c r="IH51" s="3">
        <f t="shared" si="1"/>
        <v>24</v>
      </c>
    </row>
    <row r="52" spans="1:242" x14ac:dyDescent="0.3">
      <c r="A52" s="3" t="s">
        <v>7</v>
      </c>
    </row>
    <row r="53" spans="1:242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>
        <v>1</v>
      </c>
      <c r="HK53">
        <v>1</v>
      </c>
      <c r="HL53">
        <v>1</v>
      </c>
      <c r="HS53">
        <v>1</v>
      </c>
      <c r="HX53">
        <v>1</v>
      </c>
      <c r="HZ53">
        <v>1</v>
      </c>
      <c r="IA53">
        <v>1</v>
      </c>
      <c r="IE53">
        <v>1</v>
      </c>
      <c r="IF53">
        <v>1</v>
      </c>
      <c r="IH53" s="3">
        <f t="shared" si="1"/>
        <v>97</v>
      </c>
    </row>
    <row r="54" spans="1:242" x14ac:dyDescent="0.3">
      <c r="A54" s="3">
        <v>19</v>
      </c>
      <c r="B54" s="1" t="str">
        <f t="shared" ref="B54:B55" si="8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CY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>
        <v>1</v>
      </c>
      <c r="HN54">
        <v>1</v>
      </c>
      <c r="HO54">
        <v>1</v>
      </c>
      <c r="HP54">
        <v>1</v>
      </c>
      <c r="HW54">
        <v>1</v>
      </c>
      <c r="HY54">
        <v>1</v>
      </c>
      <c r="IB54">
        <v>1</v>
      </c>
      <c r="IE54">
        <v>1</v>
      </c>
      <c r="IF54">
        <v>1</v>
      </c>
      <c r="IG54">
        <v>1</v>
      </c>
      <c r="IH54" s="3">
        <f t="shared" si="1"/>
        <v>103</v>
      </c>
    </row>
    <row r="55" spans="1:242" x14ac:dyDescent="0.3">
      <c r="A55" s="3">
        <v>20</v>
      </c>
      <c r="B55" s="1" t="str">
        <f t="shared" si="8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>
        <v>1</v>
      </c>
      <c r="HL55">
        <v>1</v>
      </c>
      <c r="HQ55">
        <v>1</v>
      </c>
      <c r="IE55">
        <v>1</v>
      </c>
      <c r="IH55" s="3">
        <f t="shared" si="1"/>
        <v>30</v>
      </c>
    </row>
    <row r="56" spans="1:242" x14ac:dyDescent="0.3">
      <c r="A56" s="3" t="s">
        <v>8</v>
      </c>
    </row>
    <row r="57" spans="1:242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L57">
        <v>1</v>
      </c>
      <c r="HP57">
        <v>1</v>
      </c>
      <c r="ID57">
        <v>1</v>
      </c>
      <c r="IE57">
        <v>1</v>
      </c>
      <c r="IH57" s="3">
        <f t="shared" si="1"/>
        <v>20</v>
      </c>
    </row>
    <row r="58" spans="1:242" x14ac:dyDescent="0.3">
      <c r="A58" s="3">
        <v>9</v>
      </c>
      <c r="B58" s="1" t="str">
        <f t="shared" ref="B58:B64" si="9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IE58">
        <v>1</v>
      </c>
      <c r="IH58" s="3">
        <f t="shared" si="1"/>
        <v>6</v>
      </c>
    </row>
    <row r="59" spans="1:242" x14ac:dyDescent="0.3">
      <c r="A59" s="3">
        <v>18</v>
      </c>
      <c r="B59" s="1" t="str">
        <f t="shared" si="9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>
        <v>1</v>
      </c>
      <c r="HL59">
        <v>1</v>
      </c>
      <c r="IH59" s="3">
        <f t="shared" si="1"/>
        <v>14</v>
      </c>
    </row>
    <row r="60" spans="1:242" x14ac:dyDescent="0.3">
      <c r="A60" s="3">
        <v>19</v>
      </c>
      <c r="B60" s="1" t="str">
        <f t="shared" si="9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>
        <v>1</v>
      </c>
      <c r="HZ60">
        <v>1</v>
      </c>
      <c r="IH60" s="3">
        <f t="shared" si="1"/>
        <v>31</v>
      </c>
    </row>
    <row r="61" spans="1:242" x14ac:dyDescent="0.3">
      <c r="A61" s="3">
        <v>20</v>
      </c>
      <c r="B61" s="1" t="str">
        <f t="shared" si="9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IH61" s="3">
        <f t="shared" si="1"/>
        <v>6</v>
      </c>
    </row>
    <row r="62" spans="1:242" x14ac:dyDescent="0.3">
      <c r="A62" s="3">
        <v>21</v>
      </c>
      <c r="B62" s="1" t="str">
        <f t="shared" si="9"/>
        <v>Рябина 21</v>
      </c>
      <c r="D62">
        <v>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IH62" s="3">
        <f t="shared" si="1"/>
        <v>15</v>
      </c>
    </row>
    <row r="63" spans="1:242" x14ac:dyDescent="0.3">
      <c r="A63" s="3">
        <v>22</v>
      </c>
      <c r="B63" s="1" t="str">
        <f t="shared" si="9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>
        <v>1</v>
      </c>
      <c r="HP63">
        <v>1</v>
      </c>
      <c r="HY63">
        <v>1</v>
      </c>
      <c r="HZ63">
        <v>1</v>
      </c>
      <c r="IE63">
        <v>1</v>
      </c>
      <c r="IH63" s="3">
        <f t="shared" si="1"/>
        <v>43</v>
      </c>
    </row>
    <row r="64" spans="1:242" x14ac:dyDescent="0.3">
      <c r="A64" s="3">
        <v>27</v>
      </c>
      <c r="B64" s="1" t="str">
        <f t="shared" si="9"/>
        <v>Рябина 27</v>
      </c>
      <c r="D64">
        <v>1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>
        <v>1</v>
      </c>
      <c r="HL64">
        <v>1</v>
      </c>
      <c r="HN64">
        <v>1</v>
      </c>
      <c r="HP64">
        <v>1</v>
      </c>
      <c r="HZ64">
        <v>2</v>
      </c>
      <c r="ID64">
        <v>1</v>
      </c>
      <c r="IE64">
        <v>1</v>
      </c>
      <c r="IH64" s="3">
        <f t="shared" si="1"/>
        <v>84</v>
      </c>
    </row>
    <row r="65" spans="1:242" x14ac:dyDescent="0.3">
      <c r="A65" s="3" t="s">
        <v>9</v>
      </c>
    </row>
    <row r="66" spans="1:242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IH66" s="3">
        <f t="shared" si="1"/>
        <v>7</v>
      </c>
    </row>
    <row r="67" spans="1:242" x14ac:dyDescent="0.3">
      <c r="A67" s="3">
        <v>16</v>
      </c>
      <c r="B67" s="1" t="str">
        <f t="shared" ref="B67:B69" si="10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P67">
        <v>1</v>
      </c>
      <c r="IH67" s="3">
        <f t="shared" si="1"/>
        <v>6</v>
      </c>
    </row>
    <row r="68" spans="1:242" x14ac:dyDescent="0.3">
      <c r="A68" s="3">
        <v>17</v>
      </c>
      <c r="B68" s="1" t="str">
        <f t="shared" si="10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IH68" s="3">
        <f t="shared" ref="IH68:IH89" si="11">SUM(C68:IG68)</f>
        <v>9</v>
      </c>
    </row>
    <row r="69" spans="1:242" x14ac:dyDescent="0.3">
      <c r="A69" s="3">
        <v>19</v>
      </c>
      <c r="B69" s="1" t="str">
        <f t="shared" si="10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R69">
        <v>1</v>
      </c>
      <c r="IH69" s="3">
        <f t="shared" si="11"/>
        <v>23</v>
      </c>
    </row>
    <row r="70" spans="1:242" x14ac:dyDescent="0.3">
      <c r="A70" s="3" t="s">
        <v>10</v>
      </c>
    </row>
    <row r="71" spans="1:242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IH71" s="3">
        <f t="shared" si="11"/>
        <v>21</v>
      </c>
    </row>
    <row r="72" spans="1:242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>
        <v>1</v>
      </c>
      <c r="HP72">
        <v>1</v>
      </c>
      <c r="HQ72">
        <v>1</v>
      </c>
      <c r="HR72">
        <v>1</v>
      </c>
      <c r="HZ72">
        <v>1</v>
      </c>
      <c r="IH72" s="3">
        <f t="shared" si="11"/>
        <v>36</v>
      </c>
    </row>
    <row r="73" spans="1:242" x14ac:dyDescent="0.3">
      <c r="A73" s="3" t="s">
        <v>11</v>
      </c>
    </row>
    <row r="74" spans="1:242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>
        <v>1</v>
      </c>
      <c r="HL74">
        <v>1</v>
      </c>
      <c r="HV74">
        <v>1</v>
      </c>
      <c r="HY74">
        <v>1</v>
      </c>
      <c r="HZ74">
        <v>1</v>
      </c>
      <c r="IB74">
        <v>1</v>
      </c>
      <c r="IH74" s="3">
        <f t="shared" si="11"/>
        <v>34</v>
      </c>
    </row>
    <row r="75" spans="1:242" x14ac:dyDescent="0.3">
      <c r="A75" s="3">
        <v>2</v>
      </c>
      <c r="B75" s="1" t="str">
        <f t="shared" ref="B75:B81" si="12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>
        <v>1</v>
      </c>
      <c r="HL75">
        <v>1</v>
      </c>
      <c r="IH75" s="3">
        <f t="shared" si="11"/>
        <v>18</v>
      </c>
    </row>
    <row r="76" spans="1:242" x14ac:dyDescent="0.3">
      <c r="A76" s="3">
        <v>5</v>
      </c>
      <c r="B76" s="1" t="str">
        <f t="shared" si="12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>
        <v>1</v>
      </c>
      <c r="HL76">
        <v>1</v>
      </c>
      <c r="HY76">
        <v>1</v>
      </c>
      <c r="IB76">
        <v>1</v>
      </c>
      <c r="IH76" s="3">
        <f t="shared" si="11"/>
        <v>28</v>
      </c>
    </row>
    <row r="77" spans="1:242" x14ac:dyDescent="0.3">
      <c r="A77" s="3">
        <v>7</v>
      </c>
      <c r="B77" s="1" t="str">
        <f t="shared" si="12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N77">
        <v>1</v>
      </c>
      <c r="HO77">
        <v>1</v>
      </c>
      <c r="HV77">
        <v>1</v>
      </c>
      <c r="HY77">
        <v>1</v>
      </c>
      <c r="IE77">
        <v>1</v>
      </c>
      <c r="IH77" s="3">
        <f t="shared" si="11"/>
        <v>30</v>
      </c>
    </row>
    <row r="78" spans="1:242" x14ac:dyDescent="0.3">
      <c r="A78" s="3">
        <v>9</v>
      </c>
      <c r="B78" s="1" t="str">
        <f t="shared" si="12"/>
        <v>Караван 9</v>
      </c>
      <c r="O78">
        <v>1</v>
      </c>
      <c r="ET78">
        <v>1</v>
      </c>
      <c r="IH78" s="3">
        <f t="shared" si="11"/>
        <v>2</v>
      </c>
    </row>
    <row r="79" spans="1:242" x14ac:dyDescent="0.3">
      <c r="A79" s="3">
        <v>10</v>
      </c>
      <c r="B79" s="1" t="str">
        <f t="shared" si="12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>
        <v>1</v>
      </c>
      <c r="HN79">
        <v>1</v>
      </c>
      <c r="HR79">
        <v>1</v>
      </c>
      <c r="HU79">
        <v>1</v>
      </c>
      <c r="HX79">
        <v>1</v>
      </c>
      <c r="IF79">
        <v>1</v>
      </c>
      <c r="IH79" s="3">
        <f t="shared" si="11"/>
        <v>32</v>
      </c>
    </row>
    <row r="80" spans="1:242" x14ac:dyDescent="0.3">
      <c r="A80" s="3">
        <v>14</v>
      </c>
      <c r="B80" s="1" t="str">
        <f t="shared" si="12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K80">
        <v>1</v>
      </c>
      <c r="HO80">
        <v>1</v>
      </c>
      <c r="HV80">
        <v>1</v>
      </c>
      <c r="HX80">
        <v>1</v>
      </c>
      <c r="HY80">
        <v>1</v>
      </c>
      <c r="IE80">
        <v>1</v>
      </c>
      <c r="IH80" s="3">
        <f t="shared" si="11"/>
        <v>49</v>
      </c>
    </row>
    <row r="81" spans="1:242" x14ac:dyDescent="0.3">
      <c r="A81" s="3">
        <v>30</v>
      </c>
      <c r="B81" s="1" t="str">
        <f t="shared" si="12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>
        <v>1</v>
      </c>
      <c r="HN81">
        <v>1</v>
      </c>
      <c r="HR81">
        <v>1</v>
      </c>
      <c r="HU81">
        <v>1</v>
      </c>
      <c r="HV81">
        <v>1</v>
      </c>
      <c r="HX81">
        <v>1</v>
      </c>
      <c r="HY81">
        <v>1</v>
      </c>
      <c r="IB81">
        <v>1</v>
      </c>
      <c r="ID81">
        <v>1</v>
      </c>
      <c r="IF81">
        <v>1</v>
      </c>
      <c r="IH81" s="3">
        <f t="shared" si="11"/>
        <v>84</v>
      </c>
    </row>
    <row r="82" spans="1:242" x14ac:dyDescent="0.3">
      <c r="A82" s="3" t="s">
        <v>12</v>
      </c>
    </row>
    <row r="83" spans="1:242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IE83">
        <v>1</v>
      </c>
      <c r="IH83" s="3">
        <f t="shared" si="11"/>
        <v>10</v>
      </c>
    </row>
    <row r="84" spans="1:242" x14ac:dyDescent="0.3">
      <c r="A84" s="3">
        <v>5</v>
      </c>
      <c r="B84" s="1" t="str">
        <f t="shared" ref="B84:B89" si="13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IH84" s="3">
        <f t="shared" si="11"/>
        <v>4</v>
      </c>
    </row>
    <row r="85" spans="1:242" x14ac:dyDescent="0.3">
      <c r="A85" s="3">
        <v>7</v>
      </c>
      <c r="B85" s="1" t="str">
        <f t="shared" si="13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N85">
        <v>1</v>
      </c>
      <c r="IH85" s="3">
        <f t="shared" si="11"/>
        <v>11</v>
      </c>
    </row>
    <row r="86" spans="1:242" x14ac:dyDescent="0.3">
      <c r="A86" s="3">
        <v>10</v>
      </c>
      <c r="B86" s="1" t="str">
        <f t="shared" si="13"/>
        <v>Рябинушка 10</v>
      </c>
      <c r="BJ86">
        <v>1</v>
      </c>
      <c r="BO86">
        <v>1</v>
      </c>
      <c r="CQ86">
        <v>1</v>
      </c>
      <c r="CV86">
        <v>1</v>
      </c>
      <c r="ET86">
        <v>1</v>
      </c>
      <c r="FT86">
        <v>1</v>
      </c>
      <c r="HL86">
        <v>1</v>
      </c>
      <c r="IH86" s="3">
        <f t="shared" si="11"/>
        <v>7</v>
      </c>
    </row>
    <row r="87" spans="1:242" x14ac:dyDescent="0.3">
      <c r="A87" s="3">
        <v>13</v>
      </c>
      <c r="B87" s="1" t="str">
        <f t="shared" si="13"/>
        <v>Рябинушка 13</v>
      </c>
      <c r="BO87">
        <v>1</v>
      </c>
      <c r="FG87">
        <v>1</v>
      </c>
      <c r="IH87" s="3">
        <f t="shared" si="11"/>
        <v>2</v>
      </c>
    </row>
    <row r="88" spans="1:242" x14ac:dyDescent="0.3">
      <c r="A88" s="3">
        <v>15</v>
      </c>
      <c r="B88" s="1" t="str">
        <f t="shared" si="13"/>
        <v>Рябинушка 15</v>
      </c>
      <c r="U88">
        <v>1</v>
      </c>
      <c r="BO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IH88" s="3">
        <f t="shared" si="11"/>
        <v>8</v>
      </c>
    </row>
    <row r="89" spans="1:242" x14ac:dyDescent="0.3">
      <c r="A89" s="3">
        <v>18</v>
      </c>
      <c r="B89" s="1" t="str">
        <f t="shared" si="13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>
        <v>1</v>
      </c>
      <c r="HL89">
        <v>1</v>
      </c>
      <c r="HM89">
        <v>1</v>
      </c>
      <c r="HN89">
        <v>1</v>
      </c>
      <c r="HY89">
        <v>1</v>
      </c>
      <c r="IE89">
        <v>1</v>
      </c>
      <c r="IH89" s="3">
        <f t="shared" si="11"/>
        <v>47</v>
      </c>
    </row>
    <row r="90" spans="1:242" s="1" customFormat="1" x14ac:dyDescent="0.3">
      <c r="A90" s="3" t="s">
        <v>118</v>
      </c>
      <c r="C90" s="1">
        <f>SUM(C2:C89)</f>
        <v>8</v>
      </c>
      <c r="D90" s="1">
        <f t="shared" ref="D90:BO90" si="14">SUM(D2:D89)</f>
        <v>9</v>
      </c>
      <c r="E90" s="1">
        <f t="shared" si="14"/>
        <v>4</v>
      </c>
      <c r="F90" s="1">
        <f t="shared" si="14"/>
        <v>8</v>
      </c>
      <c r="G90" s="1">
        <f t="shared" si="14"/>
        <v>3</v>
      </c>
      <c r="H90" s="1">
        <f t="shared" si="14"/>
        <v>5</v>
      </c>
      <c r="I90" s="1">
        <f t="shared" si="14"/>
        <v>6</v>
      </c>
      <c r="J90" s="1">
        <f t="shared" si="14"/>
        <v>7</v>
      </c>
      <c r="K90" s="1">
        <f t="shared" si="14"/>
        <v>1</v>
      </c>
      <c r="L90" s="1">
        <f t="shared" si="14"/>
        <v>10</v>
      </c>
      <c r="M90" s="1">
        <f t="shared" si="14"/>
        <v>17</v>
      </c>
      <c r="N90" s="1">
        <f t="shared" si="14"/>
        <v>4</v>
      </c>
      <c r="O90" s="1">
        <f t="shared" si="14"/>
        <v>9</v>
      </c>
      <c r="P90" s="1">
        <f t="shared" si="14"/>
        <v>12</v>
      </c>
      <c r="Q90" s="1">
        <f t="shared" si="14"/>
        <v>14</v>
      </c>
      <c r="R90" s="1">
        <f t="shared" si="14"/>
        <v>8</v>
      </c>
      <c r="S90" s="1">
        <f t="shared" si="14"/>
        <v>5</v>
      </c>
      <c r="T90" s="1">
        <f t="shared" si="14"/>
        <v>1</v>
      </c>
      <c r="U90" s="1">
        <f t="shared" si="14"/>
        <v>20</v>
      </c>
      <c r="V90" s="1">
        <f t="shared" si="14"/>
        <v>11</v>
      </c>
      <c r="W90" s="1">
        <f t="shared" si="14"/>
        <v>7</v>
      </c>
      <c r="X90" s="1">
        <f t="shared" si="14"/>
        <v>16</v>
      </c>
      <c r="Y90" s="1">
        <f t="shared" si="14"/>
        <v>6</v>
      </c>
      <c r="Z90" s="1">
        <f t="shared" si="14"/>
        <v>10</v>
      </c>
      <c r="AA90" s="1">
        <f t="shared" si="14"/>
        <v>6</v>
      </c>
      <c r="AB90" s="1">
        <f t="shared" si="14"/>
        <v>3</v>
      </c>
      <c r="AC90" s="1">
        <f t="shared" si="14"/>
        <v>3</v>
      </c>
      <c r="AD90" s="1">
        <f t="shared" si="14"/>
        <v>9</v>
      </c>
      <c r="AE90" s="1">
        <f t="shared" si="14"/>
        <v>7</v>
      </c>
      <c r="AF90" s="1">
        <f t="shared" si="14"/>
        <v>3</v>
      </c>
      <c r="AG90" s="1">
        <f t="shared" si="14"/>
        <v>1</v>
      </c>
      <c r="AH90" s="1">
        <f t="shared" si="14"/>
        <v>5</v>
      </c>
      <c r="AI90" s="1">
        <f t="shared" si="14"/>
        <v>11</v>
      </c>
      <c r="AJ90" s="1">
        <f t="shared" si="14"/>
        <v>8</v>
      </c>
      <c r="AK90" s="1">
        <f t="shared" si="14"/>
        <v>3</v>
      </c>
      <c r="AL90" s="1">
        <f t="shared" si="14"/>
        <v>18</v>
      </c>
      <c r="AM90" s="1">
        <f t="shared" si="14"/>
        <v>6</v>
      </c>
      <c r="AN90" s="1">
        <f t="shared" si="14"/>
        <v>3</v>
      </c>
      <c r="AO90" s="1">
        <f t="shared" si="14"/>
        <v>2</v>
      </c>
      <c r="AP90" s="1">
        <f t="shared" si="14"/>
        <v>6</v>
      </c>
      <c r="AQ90" s="1">
        <f t="shared" si="14"/>
        <v>3</v>
      </c>
      <c r="AR90" s="1">
        <f t="shared" si="14"/>
        <v>9</v>
      </c>
      <c r="AS90" s="1">
        <f t="shared" si="14"/>
        <v>16</v>
      </c>
      <c r="AT90" s="1">
        <f t="shared" si="14"/>
        <v>20</v>
      </c>
      <c r="AU90" s="1">
        <f t="shared" si="14"/>
        <v>8</v>
      </c>
      <c r="AV90" s="1">
        <f t="shared" si="14"/>
        <v>1</v>
      </c>
      <c r="AW90" s="1">
        <f t="shared" si="14"/>
        <v>9</v>
      </c>
      <c r="AX90" s="1">
        <f t="shared" si="14"/>
        <v>23</v>
      </c>
      <c r="AY90" s="1">
        <f t="shared" si="14"/>
        <v>6</v>
      </c>
      <c r="AZ90" s="1">
        <f t="shared" si="14"/>
        <v>15</v>
      </c>
      <c r="BA90" s="1">
        <f t="shared" si="14"/>
        <v>6</v>
      </c>
      <c r="BB90" s="1">
        <f t="shared" si="14"/>
        <v>11</v>
      </c>
      <c r="BC90" s="1">
        <f t="shared" si="14"/>
        <v>9</v>
      </c>
      <c r="BD90" s="1">
        <f t="shared" si="14"/>
        <v>12</v>
      </c>
      <c r="BE90" s="1">
        <f t="shared" si="14"/>
        <v>6</v>
      </c>
      <c r="BF90" s="1">
        <f t="shared" si="14"/>
        <v>3</v>
      </c>
      <c r="BG90" s="1">
        <f t="shared" si="14"/>
        <v>24</v>
      </c>
      <c r="BH90" s="1">
        <f t="shared" si="14"/>
        <v>6</v>
      </c>
      <c r="BI90" s="1">
        <f t="shared" si="14"/>
        <v>2</v>
      </c>
      <c r="BJ90" s="1">
        <f t="shared" si="14"/>
        <v>32</v>
      </c>
      <c r="BK90" s="1">
        <f t="shared" si="14"/>
        <v>2</v>
      </c>
      <c r="BL90" s="1">
        <f t="shared" si="14"/>
        <v>9</v>
      </c>
      <c r="BM90" s="1">
        <f t="shared" si="14"/>
        <v>11</v>
      </c>
      <c r="BN90" s="1">
        <f t="shared" si="14"/>
        <v>21</v>
      </c>
      <c r="BO90" s="1">
        <f t="shared" si="14"/>
        <v>27</v>
      </c>
      <c r="BP90" s="1">
        <f t="shared" ref="BP90:EA90" si="15">SUM(BP2:BP89)</f>
        <v>7</v>
      </c>
      <c r="BQ90" s="1">
        <f t="shared" si="15"/>
        <v>4</v>
      </c>
      <c r="BR90" s="1">
        <f t="shared" si="15"/>
        <v>5</v>
      </c>
      <c r="BS90" s="1">
        <f t="shared" si="15"/>
        <v>9</v>
      </c>
      <c r="BT90" s="1">
        <f t="shared" si="15"/>
        <v>7</v>
      </c>
      <c r="BU90" s="1">
        <f t="shared" si="15"/>
        <v>12</v>
      </c>
      <c r="BV90" s="1">
        <f t="shared" si="15"/>
        <v>4</v>
      </c>
      <c r="BW90" s="1">
        <f t="shared" si="15"/>
        <v>5</v>
      </c>
      <c r="BX90" s="1">
        <f t="shared" si="15"/>
        <v>9</v>
      </c>
      <c r="BY90" s="1">
        <f t="shared" si="15"/>
        <v>5</v>
      </c>
      <c r="BZ90" s="1">
        <f t="shared" si="15"/>
        <v>32</v>
      </c>
      <c r="CA90" s="1">
        <f t="shared" si="15"/>
        <v>6</v>
      </c>
      <c r="CB90" s="1">
        <f t="shared" si="15"/>
        <v>2</v>
      </c>
      <c r="CC90" s="1">
        <f t="shared" si="15"/>
        <v>1</v>
      </c>
      <c r="CD90" s="1">
        <f t="shared" si="15"/>
        <v>4</v>
      </c>
      <c r="CE90" s="1">
        <f t="shared" si="15"/>
        <v>3</v>
      </c>
      <c r="CF90" s="1">
        <f t="shared" si="15"/>
        <v>15</v>
      </c>
      <c r="CG90" s="1">
        <f t="shared" si="15"/>
        <v>28</v>
      </c>
      <c r="CH90" s="1">
        <f t="shared" si="15"/>
        <v>11</v>
      </c>
      <c r="CI90" s="1">
        <f t="shared" si="15"/>
        <v>3</v>
      </c>
      <c r="CJ90" s="1">
        <f t="shared" si="15"/>
        <v>28</v>
      </c>
      <c r="CK90" s="1">
        <f t="shared" si="15"/>
        <v>6</v>
      </c>
      <c r="CL90" s="1">
        <f t="shared" si="15"/>
        <v>2</v>
      </c>
      <c r="CM90" s="1">
        <f t="shared" si="15"/>
        <v>5</v>
      </c>
      <c r="CN90" s="1">
        <f t="shared" si="15"/>
        <v>8</v>
      </c>
      <c r="CO90" s="1">
        <f t="shared" si="15"/>
        <v>7</v>
      </c>
      <c r="CP90" s="1">
        <f t="shared" si="15"/>
        <v>13</v>
      </c>
      <c r="CQ90" s="1">
        <f t="shared" si="15"/>
        <v>8</v>
      </c>
      <c r="CR90" s="1">
        <f t="shared" si="15"/>
        <v>7</v>
      </c>
      <c r="CS90" s="1">
        <f t="shared" si="15"/>
        <v>19</v>
      </c>
      <c r="CT90" s="1">
        <f t="shared" si="15"/>
        <v>17</v>
      </c>
      <c r="CU90" s="1">
        <f t="shared" si="15"/>
        <v>12</v>
      </c>
      <c r="CV90" s="1">
        <f t="shared" si="15"/>
        <v>23</v>
      </c>
      <c r="CW90" s="1">
        <f t="shared" si="15"/>
        <v>5</v>
      </c>
      <c r="CX90" s="1">
        <f t="shared" si="15"/>
        <v>10</v>
      </c>
      <c r="CY90" s="1">
        <f t="shared" si="15"/>
        <v>9</v>
      </c>
      <c r="CZ90" s="1">
        <f t="shared" si="15"/>
        <v>5</v>
      </c>
      <c r="DA90" s="1">
        <f t="shared" si="15"/>
        <v>4</v>
      </c>
      <c r="DB90" s="1">
        <f t="shared" si="15"/>
        <v>22</v>
      </c>
      <c r="DC90" s="1">
        <f t="shared" si="15"/>
        <v>2</v>
      </c>
      <c r="DD90" s="1">
        <f t="shared" si="15"/>
        <v>5</v>
      </c>
      <c r="DE90" s="1">
        <f t="shared" si="15"/>
        <v>10</v>
      </c>
      <c r="DF90" s="1">
        <f t="shared" si="15"/>
        <v>6</v>
      </c>
      <c r="DG90" s="1">
        <f t="shared" si="15"/>
        <v>18</v>
      </c>
      <c r="DH90" s="1">
        <f t="shared" si="15"/>
        <v>16</v>
      </c>
      <c r="DI90" s="1">
        <f t="shared" si="15"/>
        <v>2</v>
      </c>
      <c r="DJ90" s="1">
        <f t="shared" si="15"/>
        <v>21</v>
      </c>
      <c r="DK90" s="1">
        <f t="shared" si="15"/>
        <v>8</v>
      </c>
      <c r="DL90" s="1">
        <f t="shared" si="15"/>
        <v>13</v>
      </c>
      <c r="DM90" s="1">
        <f t="shared" si="15"/>
        <v>2</v>
      </c>
      <c r="DN90" s="1">
        <f t="shared" si="15"/>
        <v>7</v>
      </c>
      <c r="DO90" s="1">
        <f t="shared" si="15"/>
        <v>18</v>
      </c>
      <c r="DP90" s="1">
        <f t="shared" si="15"/>
        <v>6</v>
      </c>
      <c r="DQ90" s="1">
        <f t="shared" si="15"/>
        <v>11</v>
      </c>
      <c r="DR90" s="1">
        <f t="shared" si="15"/>
        <v>6</v>
      </c>
      <c r="DS90" s="1">
        <f t="shared" si="15"/>
        <v>8</v>
      </c>
      <c r="DT90" s="1">
        <f t="shared" si="15"/>
        <v>8</v>
      </c>
      <c r="DU90" s="1">
        <f t="shared" si="15"/>
        <v>2</v>
      </c>
      <c r="DV90" s="1">
        <f t="shared" si="15"/>
        <v>27</v>
      </c>
      <c r="DW90" s="1">
        <f t="shared" si="15"/>
        <v>5</v>
      </c>
      <c r="DX90" s="1">
        <f t="shared" si="15"/>
        <v>19</v>
      </c>
      <c r="DY90" s="1">
        <f t="shared" si="15"/>
        <v>4</v>
      </c>
      <c r="DZ90" s="1">
        <f t="shared" si="15"/>
        <v>7</v>
      </c>
      <c r="EA90" s="1">
        <f t="shared" si="15"/>
        <v>29</v>
      </c>
      <c r="EB90" s="1">
        <f t="shared" ref="EB90:GG90" si="16">SUM(EB2:EB89)</f>
        <v>4</v>
      </c>
      <c r="EC90" s="1">
        <f t="shared" si="16"/>
        <v>6</v>
      </c>
      <c r="ED90" s="1">
        <f t="shared" si="16"/>
        <v>15</v>
      </c>
      <c r="EE90" s="1">
        <f t="shared" si="16"/>
        <v>7</v>
      </c>
      <c r="EF90" s="1">
        <f t="shared" si="16"/>
        <v>2</v>
      </c>
      <c r="EG90" s="1">
        <f t="shared" si="16"/>
        <v>3</v>
      </c>
      <c r="EH90" s="1">
        <f t="shared" si="16"/>
        <v>7</v>
      </c>
      <c r="EI90" s="1">
        <f t="shared" si="16"/>
        <v>11</v>
      </c>
      <c r="EJ90" s="1">
        <f t="shared" si="16"/>
        <v>9</v>
      </c>
      <c r="EK90" s="1">
        <f t="shared" si="16"/>
        <v>8</v>
      </c>
      <c r="EL90" s="1">
        <f t="shared" si="16"/>
        <v>16</v>
      </c>
      <c r="EM90" s="1">
        <f t="shared" si="16"/>
        <v>10</v>
      </c>
      <c r="EN90" s="1">
        <f t="shared" si="16"/>
        <v>11</v>
      </c>
      <c r="EO90" s="1">
        <f t="shared" si="16"/>
        <v>8</v>
      </c>
      <c r="EP90" s="1">
        <f t="shared" si="16"/>
        <v>2</v>
      </c>
      <c r="EQ90" s="1">
        <f t="shared" si="16"/>
        <v>10</v>
      </c>
      <c r="ER90" s="1">
        <f t="shared" si="16"/>
        <v>20</v>
      </c>
      <c r="ES90" s="1">
        <f t="shared" si="16"/>
        <v>6</v>
      </c>
      <c r="ET90" s="1">
        <f t="shared" si="16"/>
        <v>22</v>
      </c>
      <c r="EU90" s="1">
        <f t="shared" si="16"/>
        <v>6</v>
      </c>
      <c r="EV90" s="1">
        <f t="shared" si="16"/>
        <v>3</v>
      </c>
      <c r="EW90" s="1">
        <f t="shared" si="16"/>
        <v>5</v>
      </c>
      <c r="EX90" s="1">
        <f t="shared" si="16"/>
        <v>5</v>
      </c>
      <c r="EY90" s="1">
        <f t="shared" si="16"/>
        <v>9</v>
      </c>
      <c r="EZ90" s="1">
        <f t="shared" si="16"/>
        <v>5</v>
      </c>
      <c r="FA90" s="1">
        <f t="shared" si="16"/>
        <v>6</v>
      </c>
      <c r="FB90" s="1">
        <f t="shared" si="16"/>
        <v>23</v>
      </c>
      <c r="FC90" s="1">
        <f t="shared" si="16"/>
        <v>4</v>
      </c>
      <c r="FD90" s="1">
        <f t="shared" si="16"/>
        <v>8</v>
      </c>
      <c r="FE90" s="1">
        <f t="shared" si="16"/>
        <v>5</v>
      </c>
      <c r="FF90" s="1">
        <f t="shared" si="16"/>
        <v>6</v>
      </c>
      <c r="FG90" s="1">
        <f t="shared" si="16"/>
        <v>9</v>
      </c>
      <c r="FH90" s="1">
        <f t="shared" si="16"/>
        <v>15</v>
      </c>
      <c r="FI90" s="1">
        <f t="shared" si="16"/>
        <v>5</v>
      </c>
      <c r="FJ90" s="1">
        <f t="shared" si="16"/>
        <v>7</v>
      </c>
      <c r="FK90" s="1">
        <f t="shared" si="16"/>
        <v>6</v>
      </c>
      <c r="FL90" s="1">
        <f t="shared" si="16"/>
        <v>6</v>
      </c>
      <c r="FM90" s="1">
        <f t="shared" si="16"/>
        <v>6</v>
      </c>
      <c r="FN90" s="1">
        <f t="shared" si="16"/>
        <v>6</v>
      </c>
      <c r="FO90" s="1">
        <f t="shared" si="16"/>
        <v>18</v>
      </c>
      <c r="FP90" s="1">
        <f t="shared" si="16"/>
        <v>19</v>
      </c>
      <c r="FQ90" s="1">
        <f t="shared" si="16"/>
        <v>13</v>
      </c>
      <c r="FR90" s="1">
        <f t="shared" si="16"/>
        <v>36</v>
      </c>
      <c r="FS90" s="1">
        <f t="shared" si="16"/>
        <v>5</v>
      </c>
      <c r="FT90" s="1">
        <f t="shared" si="16"/>
        <v>10</v>
      </c>
      <c r="FU90" s="1">
        <f t="shared" si="16"/>
        <v>5</v>
      </c>
      <c r="FV90" s="1">
        <f t="shared" si="16"/>
        <v>1</v>
      </c>
      <c r="FW90" s="1">
        <f t="shared" si="16"/>
        <v>4</v>
      </c>
      <c r="FX90" s="1">
        <f t="shared" si="16"/>
        <v>9</v>
      </c>
      <c r="FY90" s="1">
        <f t="shared" si="16"/>
        <v>13</v>
      </c>
      <c r="FZ90" s="1">
        <f t="shared" si="16"/>
        <v>4</v>
      </c>
      <c r="GA90" s="1">
        <f t="shared" si="16"/>
        <v>11</v>
      </c>
      <c r="GB90" s="1">
        <f t="shared" si="16"/>
        <v>6</v>
      </c>
      <c r="GC90" s="1">
        <f t="shared" si="16"/>
        <v>6</v>
      </c>
      <c r="GD90" s="1">
        <f t="shared" si="16"/>
        <v>1</v>
      </c>
      <c r="GE90" s="1">
        <f t="shared" si="16"/>
        <v>7</v>
      </c>
      <c r="GF90" s="1">
        <f t="shared" si="16"/>
        <v>2</v>
      </c>
      <c r="GG90" s="1">
        <f t="shared" si="16"/>
        <v>5</v>
      </c>
      <c r="GH90" s="1">
        <f t="shared" ref="GH90" si="17">SUM(GH2:GH89)</f>
        <v>7</v>
      </c>
      <c r="GI90" s="1">
        <f t="shared" ref="GI90:IH90" si="18">SUM(GI2:GI89)</f>
        <v>8</v>
      </c>
      <c r="GJ90" s="1">
        <f t="shared" si="18"/>
        <v>1</v>
      </c>
      <c r="GK90" s="1">
        <f t="shared" si="18"/>
        <v>5</v>
      </c>
      <c r="GL90" s="1">
        <f t="shared" si="18"/>
        <v>6</v>
      </c>
      <c r="GM90" s="1">
        <f t="shared" si="18"/>
        <v>7</v>
      </c>
      <c r="GN90" s="1">
        <f t="shared" si="18"/>
        <v>3</v>
      </c>
      <c r="GO90" s="1">
        <f t="shared" si="18"/>
        <v>8</v>
      </c>
      <c r="GP90" s="1">
        <f t="shared" si="18"/>
        <v>3</v>
      </c>
      <c r="GQ90" s="1">
        <f t="shared" si="18"/>
        <v>1</v>
      </c>
      <c r="GR90" s="1">
        <f t="shared" si="18"/>
        <v>17</v>
      </c>
      <c r="GS90" s="1">
        <f t="shared" si="18"/>
        <v>2</v>
      </c>
      <c r="GT90" s="1">
        <f t="shared" si="18"/>
        <v>4</v>
      </c>
      <c r="GU90" s="1">
        <f t="shared" si="18"/>
        <v>4</v>
      </c>
      <c r="GV90" s="1">
        <f t="shared" si="18"/>
        <v>9</v>
      </c>
      <c r="GW90" s="1">
        <f t="shared" si="18"/>
        <v>7</v>
      </c>
      <c r="GX90" s="1">
        <f t="shared" si="18"/>
        <v>1</v>
      </c>
      <c r="GY90" s="1">
        <f t="shared" si="18"/>
        <v>8</v>
      </c>
      <c r="GZ90" s="1">
        <f t="shared" si="18"/>
        <v>2</v>
      </c>
      <c r="HA90" s="1">
        <f t="shared" si="18"/>
        <v>3</v>
      </c>
      <c r="HB90" s="1">
        <f t="shared" si="18"/>
        <v>13</v>
      </c>
      <c r="HC90" s="1">
        <f t="shared" si="18"/>
        <v>2</v>
      </c>
      <c r="HD90" s="1">
        <f t="shared" si="18"/>
        <v>10</v>
      </c>
      <c r="HE90" s="1">
        <f t="shared" si="18"/>
        <v>5</v>
      </c>
      <c r="HF90" s="1">
        <f t="shared" si="18"/>
        <v>2</v>
      </c>
      <c r="HG90" s="1">
        <f t="shared" si="18"/>
        <v>34</v>
      </c>
      <c r="HH90" s="1">
        <f t="shared" si="18"/>
        <v>17</v>
      </c>
      <c r="HI90" s="1">
        <f t="shared" si="18"/>
        <v>4</v>
      </c>
      <c r="HJ90" s="1">
        <f t="shared" si="18"/>
        <v>36</v>
      </c>
      <c r="HK90" s="1">
        <f t="shared" si="18"/>
        <v>3</v>
      </c>
      <c r="HL90" s="1">
        <f t="shared" si="18"/>
        <v>28</v>
      </c>
      <c r="HM90" s="1">
        <f t="shared" si="18"/>
        <v>3</v>
      </c>
      <c r="HN90" s="1">
        <f t="shared" si="18"/>
        <v>19</v>
      </c>
      <c r="HO90" s="1">
        <f t="shared" si="18"/>
        <v>11</v>
      </c>
      <c r="HP90" s="1">
        <f t="shared" si="18"/>
        <v>11</v>
      </c>
      <c r="HQ90" s="1">
        <f t="shared" si="18"/>
        <v>5</v>
      </c>
      <c r="HR90" s="1">
        <f t="shared" si="18"/>
        <v>11</v>
      </c>
      <c r="HS90" s="1">
        <f t="shared" si="18"/>
        <v>2</v>
      </c>
      <c r="HT90" s="1">
        <f t="shared" si="18"/>
        <v>1</v>
      </c>
      <c r="HU90" s="1">
        <f t="shared" si="18"/>
        <v>7</v>
      </c>
      <c r="HV90" s="1">
        <f t="shared" si="18"/>
        <v>6</v>
      </c>
      <c r="HW90" s="1">
        <f t="shared" si="18"/>
        <v>1</v>
      </c>
      <c r="HX90" s="1">
        <f t="shared" si="18"/>
        <v>11</v>
      </c>
      <c r="HY90" s="1">
        <f t="shared" si="18"/>
        <v>12</v>
      </c>
      <c r="HZ90" s="1">
        <f t="shared" si="18"/>
        <v>8</v>
      </c>
      <c r="IA90" s="1">
        <f t="shared" si="18"/>
        <v>1</v>
      </c>
      <c r="IB90" s="1">
        <f t="shared" si="18"/>
        <v>10</v>
      </c>
      <c r="IC90" s="1">
        <f t="shared" si="18"/>
        <v>11</v>
      </c>
      <c r="ID90" s="1">
        <f t="shared" si="18"/>
        <v>11</v>
      </c>
      <c r="IE90" s="1">
        <f t="shared" si="18"/>
        <v>22</v>
      </c>
      <c r="IF90" s="1">
        <f t="shared" si="18"/>
        <v>6</v>
      </c>
      <c r="IG90" s="1">
        <f t="shared" si="18"/>
        <v>8</v>
      </c>
      <c r="IH90" s="3">
        <f>SUM(C90:IG90)</f>
        <v>2162</v>
      </c>
    </row>
  </sheetData>
  <autoFilter ref="A1:IH90"/>
  <conditionalFormatting sqref="IH2:IH89">
    <cfRule type="top10" dxfId="2" priority="1" percent="1" rank="10"/>
  </conditionalFormatting>
  <hyperlinks>
    <hyperlink ref="DD1" r:id="rId1" display="p@r@solk@ 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opLeftCell="A35"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2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CONCATENATE(users!$A$82," ",users!A84)</f>
        <v>Рябинушка 5</v>
      </c>
      <c r="B6">
        <f>HLOOKUP($B$1,users!$1:$89,84,0)</f>
        <v>4</v>
      </c>
    </row>
    <row r="7" spans="1:2" x14ac:dyDescent="0.25">
      <c r="A7" t="str">
        <f>CONCATENATE(users!$A$36," ",users!A39)</f>
        <v>Боярыня 18</v>
      </c>
      <c r="B7">
        <f>HLOOKUP($B$1,users!$1:$89,39,0)</f>
        <v>5</v>
      </c>
    </row>
    <row r="8" spans="1:2" x14ac:dyDescent="0.25">
      <c r="A8" t="str">
        <f>CONCATENATE(users!$A$56," ",users!A58)</f>
        <v>Рябина 9</v>
      </c>
      <c r="B8">
        <f>HLOOKUP($B$1,users!$1:$89,58,0)</f>
        <v>6</v>
      </c>
    </row>
    <row r="9" spans="1:2" x14ac:dyDescent="0.25">
      <c r="A9" t="str">
        <f>CONCATENATE(users!$A$65," ",users!A67)</f>
        <v>Казачка 16</v>
      </c>
      <c r="B9">
        <f>HLOOKUP($B$1,users!$1:$89,67,0)</f>
        <v>6</v>
      </c>
    </row>
    <row r="10" spans="1:2" x14ac:dyDescent="0.25">
      <c r="A10" t="str">
        <f>CONCATENATE(users!$A$56," ",users!A61)</f>
        <v>Рябина 20</v>
      </c>
      <c r="B10">
        <f>HLOOKUP($B$1,users!$1:$89,61,0)</f>
        <v>6</v>
      </c>
    </row>
    <row r="11" spans="1:2" x14ac:dyDescent="0.25">
      <c r="A11" t="str">
        <f>CONCATENATE(users!$A$82," ",users!A86)</f>
        <v>Рябинушка 10</v>
      </c>
      <c r="B11">
        <f>HLOOKUP($B$1,users!$1:$89,86,0)</f>
        <v>7</v>
      </c>
    </row>
    <row r="12" spans="1:2" x14ac:dyDescent="0.25">
      <c r="A12" t="str">
        <f>CONCATENATE(users!$A$65," ",users!A66)</f>
        <v>Казачка 7</v>
      </c>
      <c r="B12">
        <f>HLOOKUP($B$1,users!$1:$89,66,0)</f>
        <v>7</v>
      </c>
    </row>
    <row r="13" spans="1:2" x14ac:dyDescent="0.25">
      <c r="A13" t="str">
        <f>CONCATENATE(users!$A$23," ",users!A24)</f>
        <v>Лирика 13</v>
      </c>
      <c r="B13">
        <f>HLOOKUP($B$1,users!$1:$89,24,0)</f>
        <v>8</v>
      </c>
    </row>
    <row r="14" spans="1:2" x14ac:dyDescent="0.25">
      <c r="A14" t="str">
        <f>CONCATENATE(users!$A$82," ",users!A88)</f>
        <v>Рябинушка 15</v>
      </c>
      <c r="B14">
        <f>HLOOKUP($B$1,users!$1:$89,88,0)</f>
        <v>8</v>
      </c>
    </row>
    <row r="15" spans="1:2" x14ac:dyDescent="0.25">
      <c r="A15" t="str">
        <f>CONCATENATE(users!$A$2," ",users!A9)</f>
        <v>Небесный 30</v>
      </c>
      <c r="B15">
        <f>HLOOKUP($B$1,users!$1:$89,9,0)</f>
        <v>9</v>
      </c>
    </row>
    <row r="16" spans="1:2" x14ac:dyDescent="0.25">
      <c r="A16" t="str">
        <f>CONCATENATE(users!$A$65," ",users!A68)</f>
        <v>Казачка 17</v>
      </c>
      <c r="B16">
        <f>HLOOKUP($B$1,users!$1:$89,68,0)</f>
        <v>9</v>
      </c>
    </row>
    <row r="17" spans="1:2" x14ac:dyDescent="0.25">
      <c r="A17" t="str">
        <f>CONCATENATE(users!$A$82," ",users!A83)</f>
        <v>Рябинушка 0</v>
      </c>
      <c r="B17">
        <f>HLOOKUP($B$1,users!$1:$89,83,0)</f>
        <v>10</v>
      </c>
    </row>
    <row r="18" spans="1:2" x14ac:dyDescent="0.25">
      <c r="A18" t="str">
        <f>CONCATENATE(users!$A$27," ",users!A29)</f>
        <v>Лунный свет 7</v>
      </c>
      <c r="B18">
        <f>HLOOKUP($B$1,users!$1:$89,29,0)</f>
        <v>10</v>
      </c>
    </row>
    <row r="19" spans="1:2" x14ac:dyDescent="0.25">
      <c r="A19" t="str">
        <f>CONCATENATE(users!$A$2," ",users!A6)</f>
        <v>Небесный 14</v>
      </c>
      <c r="B19">
        <f>HLOOKUP($B$1,users!$1:$89,6,0)</f>
        <v>11</v>
      </c>
    </row>
    <row r="20" spans="1:2" x14ac:dyDescent="0.25">
      <c r="A20" t="str">
        <f>CONCATENATE(users!$A$82," ",users!A85)</f>
        <v>Рябинушка 7</v>
      </c>
      <c r="B20">
        <f>HLOOKUP($B$1,users!$1:$89,85,0)</f>
        <v>11</v>
      </c>
    </row>
    <row r="21" spans="1:2" x14ac:dyDescent="0.25">
      <c r="A21" t="str">
        <f>CONCATENATE(users!$A$2," ",users!A7)</f>
        <v>Небесный 17</v>
      </c>
      <c r="B21">
        <f>HLOOKUP($B$1,users!$1:$89,7,0)</f>
        <v>11</v>
      </c>
    </row>
    <row r="22" spans="1:2" x14ac:dyDescent="0.25">
      <c r="A22" t="str">
        <f>CONCATENATE(users!$A$27," ",users!A28)</f>
        <v>Лунный свет 3</v>
      </c>
      <c r="B22">
        <f>HLOOKUP($B$1,users!$1:$89,28,0)</f>
        <v>12</v>
      </c>
    </row>
    <row r="23" spans="1:2" x14ac:dyDescent="0.25">
      <c r="A23" t="str">
        <f>CONCATENATE(users!$A$36," ",users!A41)</f>
        <v>Боярыня 20</v>
      </c>
      <c r="B23">
        <f>HLOOKUP($B$1,users!$1:$89,41,0)</f>
        <v>14</v>
      </c>
    </row>
    <row r="24" spans="1:2" x14ac:dyDescent="0.25">
      <c r="A24" t="str">
        <f>CONCATENATE(users!$A$56," ",users!A59)</f>
        <v>Рябина 18</v>
      </c>
      <c r="B24">
        <f>HLOOKUP($B$1,users!$1:$89,59,0)</f>
        <v>14</v>
      </c>
    </row>
    <row r="25" spans="1:2" x14ac:dyDescent="0.25">
      <c r="A25" t="str">
        <f>CONCATENATE(users!$A$17," ",users!A21)</f>
        <v>Сиреневый туман 18</v>
      </c>
      <c r="B25">
        <f>HLOOKUP($B$1,users!$1:$89,21,0)</f>
        <v>15</v>
      </c>
    </row>
    <row r="26" spans="1:2" x14ac:dyDescent="0.25">
      <c r="A26" t="str">
        <f>CONCATENATE(users!$A$36," ",users!A42)</f>
        <v>Боярыня 21</v>
      </c>
      <c r="B26">
        <f>HLOOKUP($B$1,users!$1:$89,42,0)</f>
        <v>15</v>
      </c>
    </row>
    <row r="27" spans="1:2" x14ac:dyDescent="0.25">
      <c r="A27" t="str">
        <f>CONCATENATE(users!$A$56," ",users!A62)</f>
        <v>Рябина 21</v>
      </c>
      <c r="B27">
        <f>HLOOKUP($B$1,users!$1:$89,62,0)</f>
        <v>15</v>
      </c>
    </row>
    <row r="28" spans="1:2" x14ac:dyDescent="0.25">
      <c r="A28" t="str">
        <f>CONCATENATE(users!$A$2," ",users!A5)</f>
        <v>Небесный 13</v>
      </c>
      <c r="B28">
        <f>HLOOKUP($B$1,users!$1:$89,5,0)</f>
        <v>16</v>
      </c>
    </row>
    <row r="29" spans="1:2" x14ac:dyDescent="0.25">
      <c r="A29" t="str">
        <f>CONCATENATE(users!$A$27," ",users!A32)</f>
        <v>Лунный свет 18</v>
      </c>
      <c r="B29">
        <f>HLOOKUP($B$1,users!$1:$89,32,0)</f>
        <v>16</v>
      </c>
    </row>
    <row r="30" spans="1:2" x14ac:dyDescent="0.25">
      <c r="A30" t="str">
        <f>CONCATENATE(users!$A$36," ",users!A37)</f>
        <v>Боярыня 10</v>
      </c>
      <c r="B30">
        <f>HLOOKUP($B$1,users!$1:$89,37,0)</f>
        <v>16</v>
      </c>
    </row>
    <row r="31" spans="1:2" x14ac:dyDescent="0.25">
      <c r="A31" t="str">
        <f>CONCATENATE(users!$A$2," ",users!A3)</f>
        <v>Небесный 9</v>
      </c>
      <c r="B31">
        <f>HLOOKUP($B$1,users!$1:$89,3,0)</f>
        <v>17</v>
      </c>
    </row>
    <row r="32" spans="1:2" x14ac:dyDescent="0.25">
      <c r="A32" t="str">
        <f>CONCATENATE(users!$A$73," ",users!A75)</f>
        <v>Караван 2</v>
      </c>
      <c r="B32">
        <f>HLOOKUP($B$1,users!$1:$89,75,0)</f>
        <v>18</v>
      </c>
    </row>
    <row r="33" spans="1:2" x14ac:dyDescent="0.25">
      <c r="A33" t="str">
        <f>CONCATENATE(users!$A$17," ",users!A20)</f>
        <v>Сиреневый туман 17</v>
      </c>
      <c r="B33">
        <f>HLOOKUP($B$1,users!$1:$89,20,0)</f>
        <v>19</v>
      </c>
    </row>
    <row r="34" spans="1:2" x14ac:dyDescent="0.25">
      <c r="A34" t="str">
        <f>CONCATENATE(users!$A$56," ",users!A57)</f>
        <v>Рябина 7</v>
      </c>
      <c r="B34">
        <f>HLOOKUP($B$1,users!$1:$89,57,0)</f>
        <v>20</v>
      </c>
    </row>
    <row r="35" spans="1:2" x14ac:dyDescent="0.25">
      <c r="A35" t="str">
        <f>CONCATENATE(users!$A$23," ",users!A25)</f>
        <v>Лирика 18</v>
      </c>
      <c r="B35">
        <f>HLOOKUP($B$1,users!$1:$89,25,0)</f>
        <v>21</v>
      </c>
    </row>
    <row r="36" spans="1:2" x14ac:dyDescent="0.25">
      <c r="A36" t="str">
        <f>CONCATENATE(users!$A$47," ",users!A49)</f>
        <v>Посадский 10</v>
      </c>
      <c r="B36">
        <f>HLOOKUP($B$1,users!$1:$89,49,0)</f>
        <v>21</v>
      </c>
    </row>
    <row r="37" spans="1:2" x14ac:dyDescent="0.25">
      <c r="A37" t="str">
        <f>CONCATENATE(users!$A$70," ",users!A71)</f>
        <v>Летние фантазии 3</v>
      </c>
      <c r="B37">
        <f>HLOOKUP($B$1,users!$1:$89,71,0)</f>
        <v>21</v>
      </c>
    </row>
    <row r="38" spans="1:2" x14ac:dyDescent="0.25">
      <c r="A38" t="str">
        <f>CONCATENATE(users!$A$36," ",users!A38)</f>
        <v>Боярыня 12</v>
      </c>
      <c r="B38">
        <f>HLOOKUP($B$1,users!$1:$89,38,0)</f>
        <v>22</v>
      </c>
    </row>
    <row r="39" spans="1:2" x14ac:dyDescent="0.25">
      <c r="A39" t="str">
        <f>CONCATENATE(users!$A$36," ",users!A40)</f>
        <v>Боярыня 19</v>
      </c>
      <c r="B39">
        <f>HLOOKUP($B$1,users!$1:$89,40,0)</f>
        <v>23</v>
      </c>
    </row>
    <row r="40" spans="1:2" x14ac:dyDescent="0.25">
      <c r="A40" t="str">
        <f>CONCATENATE(users!$A$36," ",users!A43)</f>
        <v>Боярыня 22</v>
      </c>
      <c r="B40">
        <f>HLOOKUP($B$1,users!$1:$89,43,0)</f>
        <v>23</v>
      </c>
    </row>
    <row r="41" spans="1:2" x14ac:dyDescent="0.25">
      <c r="A41" t="str">
        <f>CONCATENATE(users!$A$36," ",users!A44)</f>
        <v>Боярыня 23</v>
      </c>
      <c r="B41">
        <f>HLOOKUP($B$1,users!$1:$89,44,0)</f>
        <v>23</v>
      </c>
    </row>
    <row r="42" spans="1:2" x14ac:dyDescent="0.25">
      <c r="A42" t="str">
        <f>CONCATENATE(users!$A$65," ",users!A69)</f>
        <v>Казачка 19</v>
      </c>
      <c r="B42">
        <f>HLOOKUP($B$1,users!$1:$89,69,0)</f>
        <v>23</v>
      </c>
    </row>
    <row r="43" spans="1:2" x14ac:dyDescent="0.25">
      <c r="A43" t="str">
        <f>CONCATENATE(users!$A$27," ",users!A34)</f>
        <v>Лунный свет 20</v>
      </c>
      <c r="B43">
        <f>HLOOKUP($B$1,users!$1:$89,34,0)</f>
        <v>23</v>
      </c>
    </row>
    <row r="44" spans="1:2" x14ac:dyDescent="0.25">
      <c r="A44" t="str">
        <f>CONCATENATE(users!$A$47," ",users!A51)</f>
        <v>Посадский 18</v>
      </c>
      <c r="B44">
        <f>HLOOKUP($B$1,users!$1:$89,51,0)</f>
        <v>24</v>
      </c>
    </row>
    <row r="45" spans="1:2" x14ac:dyDescent="0.25">
      <c r="A45" t="str">
        <f>CONCATENATE(users!$A$27," ",users!A33)</f>
        <v>Лунный свет 19</v>
      </c>
      <c r="B45">
        <f>HLOOKUP($B$1,users!$1:$89,33,0)</f>
        <v>27</v>
      </c>
    </row>
    <row r="46" spans="1:2" x14ac:dyDescent="0.25">
      <c r="A46" t="str">
        <f>CONCATENATE(users!$A$73," ",users!A76)</f>
        <v>Караван 5</v>
      </c>
      <c r="B46">
        <f>HLOOKUP($B$1,users!$1:$89,76,0)</f>
        <v>28</v>
      </c>
    </row>
    <row r="47" spans="1:2" x14ac:dyDescent="0.25">
      <c r="A47" t="str">
        <f>CONCATENATE(users!$A$73," ",users!A77)</f>
        <v>Караван 7</v>
      </c>
      <c r="B47">
        <f>HLOOKUP($B$1,users!$1:$89,77,0)</f>
        <v>30</v>
      </c>
    </row>
    <row r="48" spans="1:2" x14ac:dyDescent="0.25">
      <c r="A48" t="str">
        <f>CONCATENATE(users!$A$52," ",users!A55)</f>
        <v>Печатный пряник 20</v>
      </c>
      <c r="B48">
        <f>HLOOKUP($B$1,users!$1:$89,55,0)</f>
        <v>30</v>
      </c>
    </row>
    <row r="49" spans="1:2" x14ac:dyDescent="0.25">
      <c r="A49" t="str">
        <f>CONCATENATE(users!$A$17," ",users!A18)</f>
        <v>Сиреневый туман 7</v>
      </c>
      <c r="B49">
        <f>HLOOKUP($B$1,users!$1:$89,18,0)</f>
        <v>31</v>
      </c>
    </row>
    <row r="50" spans="1:2" x14ac:dyDescent="0.25">
      <c r="A50" t="str">
        <f>CONCATENATE(users!$A$56," ",users!A60)</f>
        <v>Рябина 19</v>
      </c>
      <c r="B50">
        <f>HLOOKUP($B$1,users!$1:$89,60,0)</f>
        <v>31</v>
      </c>
    </row>
    <row r="51" spans="1:2" x14ac:dyDescent="0.25">
      <c r="A51" t="str">
        <f>CONCATENATE(users!$A$73," ",users!A79)</f>
        <v>Караван 10</v>
      </c>
      <c r="B51">
        <f>HLOOKUP($B$1,users!$1:$89,79,0)</f>
        <v>32</v>
      </c>
    </row>
    <row r="52" spans="1:2" x14ac:dyDescent="0.25">
      <c r="A52" t="str">
        <f>CONCATENATE(users!$A$2," ",users!A4)</f>
        <v>Небесный 10</v>
      </c>
      <c r="B52">
        <f>HLOOKUP($B$1,users!$1:$89,4,0)</f>
        <v>33</v>
      </c>
    </row>
    <row r="53" spans="1:2" x14ac:dyDescent="0.25">
      <c r="A53" t="str">
        <f>CONCATENATE(users!$A$73," ",users!A74)</f>
        <v>Караван 0</v>
      </c>
      <c r="B53">
        <f>HLOOKUP($B$1,users!$1:$89,74,0)</f>
        <v>34</v>
      </c>
    </row>
    <row r="54" spans="1:2" x14ac:dyDescent="0.25">
      <c r="A54" t="str">
        <f>CONCATENATE(users!$A$11," ",users!A14)</f>
        <v>Русские сезоны 17</v>
      </c>
      <c r="B54">
        <f>HLOOKUP($B$1,users!$1:$89,14,0)</f>
        <v>36</v>
      </c>
    </row>
    <row r="55" spans="1:2" x14ac:dyDescent="0.25">
      <c r="A55" t="str">
        <f>CONCATENATE(users!$A$17," ",users!A22)</f>
        <v>Сиреневый туман 19</v>
      </c>
      <c r="B55">
        <f>HLOOKUP($B$1,users!$1:$89,22,0)</f>
        <v>36</v>
      </c>
    </row>
    <row r="56" spans="1:2" x14ac:dyDescent="0.25">
      <c r="A56" t="str">
        <f>CONCATENATE(users!$A$70," ",users!A72)</f>
        <v>Летние фантазии 18</v>
      </c>
      <c r="B56">
        <f>HLOOKUP($B$1,users!$1:$89,72,0)</f>
        <v>36</v>
      </c>
    </row>
    <row r="57" spans="1:2" x14ac:dyDescent="0.25">
      <c r="A57" t="str">
        <f>CONCATENATE(users!$A$2," ",users!A8)</f>
        <v>Небесный 18</v>
      </c>
      <c r="B57">
        <f>HLOOKUP($B$1,users!$1:$89,8,0)</f>
        <v>36</v>
      </c>
    </row>
    <row r="58" spans="1:2" x14ac:dyDescent="0.25">
      <c r="A58" t="str">
        <f>CONCATENATE(users!$A$36," ",users!A45)</f>
        <v>Боярыня 24</v>
      </c>
      <c r="B58">
        <f>HLOOKUP($B$1,users!$1:$89,45,0)</f>
        <v>39</v>
      </c>
    </row>
    <row r="59" spans="1:2" x14ac:dyDescent="0.25">
      <c r="A59" t="str">
        <f>CONCATENATE(users!$A$11," ",users!A13)</f>
        <v>Русские сезоны 16</v>
      </c>
      <c r="B59">
        <f>HLOOKUP($B$1,users!$1:$89,13,0)</f>
        <v>40</v>
      </c>
    </row>
    <row r="60" spans="1:2" x14ac:dyDescent="0.25">
      <c r="A60" t="str">
        <f>CONCATENATE(users!$A$47," ",users!A48)</f>
        <v>Посадский 7</v>
      </c>
      <c r="B60">
        <f>HLOOKUP($B$1,users!$1:$89,48,0)</f>
        <v>42</v>
      </c>
    </row>
    <row r="61" spans="1:2" x14ac:dyDescent="0.25">
      <c r="A61" t="str">
        <f>CONCATENATE(users!$A$56," ",users!A63)</f>
        <v>Рябина 22</v>
      </c>
      <c r="B61">
        <f>HLOOKUP($B$1,users!$1:$89,63,0)</f>
        <v>43</v>
      </c>
    </row>
    <row r="62" spans="1:2" x14ac:dyDescent="0.25">
      <c r="A62" t="str">
        <f>CONCATENATE(users!$A$11," ",users!A16)</f>
        <v>Русские сезоны 19</v>
      </c>
      <c r="B62">
        <f>HLOOKUP($B$1,users!$1:$89,16,0)</f>
        <v>46</v>
      </c>
    </row>
    <row r="63" spans="1:2" x14ac:dyDescent="0.25">
      <c r="A63" t="str">
        <f>CONCATENATE(users!$A$82," ",users!A89)</f>
        <v>Рябинушка 18</v>
      </c>
      <c r="B63">
        <f>HLOOKUP($B$1,users!$1:$89,89,0)</f>
        <v>47</v>
      </c>
    </row>
    <row r="64" spans="1:2" x14ac:dyDescent="0.25">
      <c r="A64" t="str">
        <f>CONCATENATE(users!$A$27," ",users!A30)</f>
        <v>Лунный свет 8</v>
      </c>
      <c r="B64">
        <f>HLOOKUP($B$1,users!$1:$89,30,0)</f>
        <v>48</v>
      </c>
    </row>
    <row r="65" spans="1:2" x14ac:dyDescent="0.25">
      <c r="A65" t="str">
        <f>CONCATENATE(users!$A$73," ",users!A80)</f>
        <v>Караван 14</v>
      </c>
      <c r="B65">
        <f>HLOOKUP($B$1,users!$1:$89,80,0)</f>
        <v>49</v>
      </c>
    </row>
    <row r="66" spans="1:2" x14ac:dyDescent="0.25">
      <c r="A66" t="str">
        <f>CONCATENATE(users!$A$11," ",users!A15)</f>
        <v>Русские сезоны 18</v>
      </c>
      <c r="B66">
        <f>HLOOKUP($B$1,users!$1:$89,15,0)</f>
        <v>50</v>
      </c>
    </row>
    <row r="67" spans="1:2" x14ac:dyDescent="0.25">
      <c r="A67" t="str">
        <f>CONCATENATE(users!$A$36," ",users!A46)</f>
        <v>Боярыня 25</v>
      </c>
      <c r="B67">
        <f>HLOOKUP($B$1,users!$1:$89,46,0)</f>
        <v>52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55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59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63</v>
      </c>
    </row>
    <row r="71" spans="1:2" x14ac:dyDescent="0.25">
      <c r="A71" t="str">
        <f>CONCATENATE(users!$A$23," ",users!A26)</f>
        <v>Лирика 19</v>
      </c>
      <c r="B71">
        <f>HLOOKUP($B$1,users!$1:$89,26,0)</f>
        <v>75</v>
      </c>
    </row>
    <row r="72" spans="1:2" x14ac:dyDescent="0.25">
      <c r="A72" t="str">
        <f>CONCATENATE(users!$A$73," ",users!A81)</f>
        <v>Караван 30</v>
      </c>
      <c r="B72">
        <f>HLOOKUP($B$1,users!$1:$89,81,0)</f>
        <v>84</v>
      </c>
    </row>
    <row r="73" spans="1:2" x14ac:dyDescent="0.25">
      <c r="A73" t="str">
        <f>CONCATENATE(users!$A$56," ",users!A64)</f>
        <v>Рябина 27</v>
      </c>
      <c r="B73">
        <f>HLOOKUP($B$1,users!$1:$89,64,0)</f>
        <v>84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97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97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103</v>
      </c>
    </row>
    <row r="77" spans="1:2" x14ac:dyDescent="0.25">
      <c r="B77" s="1">
        <f>SUM(B2:B76)</f>
        <v>2162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7" t="s">
        <v>5</v>
      </c>
      <c r="B2" s="7"/>
      <c r="D2" s="7" t="s">
        <v>11</v>
      </c>
      <c r="E2" s="7"/>
      <c r="G2" s="7" t="s">
        <v>4</v>
      </c>
      <c r="H2" s="7"/>
      <c r="J2" s="7" t="s">
        <v>8</v>
      </c>
      <c r="K2" s="7"/>
      <c r="M2" s="7" t="s">
        <v>0</v>
      </c>
      <c r="N2" s="7"/>
      <c r="P2" s="7" t="s">
        <v>12</v>
      </c>
      <c r="Q2" s="7"/>
    </row>
    <row r="3" spans="1:17" ht="15.75" x14ac:dyDescent="0.25">
      <c r="A3" s="8" t="str">
        <f>CONCATENATE(users!$A$36," ",users!A46)</f>
        <v>Боярыня 25</v>
      </c>
      <c r="B3" s="8">
        <f>HLOOKUP($B$1,users!$1:$89,46,0)</f>
        <v>52</v>
      </c>
      <c r="D3" s="8" t="str">
        <f>CONCATENATE(users!$A$73," ",users!A81)</f>
        <v>Караван 30</v>
      </c>
      <c r="E3" s="8">
        <f>HLOOKUP($B$1,users!$1:$89,81,0)</f>
        <v>84</v>
      </c>
      <c r="G3" s="8" t="str">
        <f>CONCATENATE(users!$A$27," ",users!A35)</f>
        <v>Лунный свет 21</v>
      </c>
      <c r="H3" s="8">
        <f>HLOOKUP($B$1,users!$1:$89,35,0)</f>
        <v>55</v>
      </c>
      <c r="J3" s="8" t="str">
        <f>CONCATENATE(users!$A$56," ",users!A64)</f>
        <v>Рябина 27</v>
      </c>
      <c r="K3" s="8">
        <f>HLOOKUP($B$1,users!$1:$89,64,0)</f>
        <v>84</v>
      </c>
      <c r="M3" s="8" t="str">
        <f>CONCATENATE(users!$A$2," ",users!A8)</f>
        <v>Небесный 18</v>
      </c>
      <c r="N3" s="8">
        <f>HLOOKUP($B$1,users!$1:$89,8,0)</f>
        <v>36</v>
      </c>
      <c r="P3" s="8" t="str">
        <f>CONCATENATE(users!$A$82," ",users!A89)</f>
        <v>Рябинушка 18</v>
      </c>
      <c r="Q3" s="8">
        <f>HLOOKUP($B$1,users!$1:$89,89,0)</f>
        <v>47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39</v>
      </c>
      <c r="D4" s="4" t="str">
        <f>CONCATENATE(users!$A$73," ",users!A80)</f>
        <v>Караван 14</v>
      </c>
      <c r="E4" s="4">
        <f>HLOOKUP($B$1,users!$1:$89,80,0)</f>
        <v>49</v>
      </c>
      <c r="G4" s="4" t="str">
        <f>CONCATENATE(users!$A$27," ",users!A30)</f>
        <v>Лунный свет 8</v>
      </c>
      <c r="H4" s="4">
        <f>HLOOKUP($B$1,users!$1:$89,30,0)</f>
        <v>48</v>
      </c>
      <c r="J4" s="4" t="str">
        <f>CONCATENATE(users!$A$56," ",users!A63)</f>
        <v>Рябина 22</v>
      </c>
      <c r="K4" s="4">
        <f>HLOOKUP($B$1,users!$1:$89,63,0)</f>
        <v>43</v>
      </c>
      <c r="M4" s="4" t="str">
        <f>CONCATENATE(users!$A$2," ",users!A4)</f>
        <v>Небесный 10</v>
      </c>
      <c r="N4" s="4">
        <f>HLOOKUP($B$1,users!$1:$89,4,0)</f>
        <v>33</v>
      </c>
      <c r="P4" s="4" t="str">
        <f>CONCATENATE(users!$A$82," ",users!A85)</f>
        <v>Рябинушка 7</v>
      </c>
      <c r="Q4" s="4">
        <f>HLOOKUP($B$1,users!$1:$89,85,0)</f>
        <v>11</v>
      </c>
    </row>
    <row r="5" spans="1:17" ht="15.75" x14ac:dyDescent="0.25">
      <c r="A5" s="4" t="str">
        <f>CONCATENATE(users!$A$36," ",users!A44)</f>
        <v>Боярыня 23</v>
      </c>
      <c r="B5" s="4">
        <f>HLOOKUP($B$1,users!$1:$89,44,0)</f>
        <v>23</v>
      </c>
      <c r="D5" s="4" t="str">
        <f>CONCATENATE(users!$A$73," ",users!A74)</f>
        <v>Караван 0</v>
      </c>
      <c r="E5" s="4">
        <f>HLOOKUP($B$1,users!$1:$89,74,0)</f>
        <v>34</v>
      </c>
      <c r="G5" s="4" t="str">
        <f>CONCATENATE(users!$A$27," ",users!A33)</f>
        <v>Лунный свет 19</v>
      </c>
      <c r="H5" s="4">
        <f>HLOOKUP($B$1,users!$1:$89,33,0)</f>
        <v>27</v>
      </c>
      <c r="J5" s="4" t="str">
        <f>CONCATENATE(users!$A$56," ",users!A60)</f>
        <v>Рябина 19</v>
      </c>
      <c r="K5" s="4">
        <f>HLOOKUP($B$1,users!$1:$89,60,0)</f>
        <v>31</v>
      </c>
      <c r="M5" s="4" t="str">
        <f>CONCATENATE(users!$A$2," ",users!A5)</f>
        <v>Небесный 13</v>
      </c>
      <c r="N5" s="4">
        <f>HLOOKUP($B$1,users!$1:$89,5,0)</f>
        <v>16</v>
      </c>
      <c r="P5" s="4" t="str">
        <f>CONCATENATE(users!$A$82," ",users!A83)</f>
        <v>Рябинушка 0</v>
      </c>
      <c r="Q5" s="4">
        <f>HLOOKUP($B$1,users!$1:$89,83,0)</f>
        <v>10</v>
      </c>
    </row>
    <row r="6" spans="1:17" ht="15.75" x14ac:dyDescent="0.25">
      <c r="A6" s="4" t="str">
        <f>CONCATENATE(users!$A$36," ",users!A43)</f>
        <v>Боярыня 22</v>
      </c>
      <c r="B6" s="4">
        <f>HLOOKUP($B$1,users!$1:$89,43,0)</f>
        <v>23</v>
      </c>
      <c r="D6" s="4" t="str">
        <f>CONCATENATE(users!$A$73," ",users!A79)</f>
        <v>Караван 10</v>
      </c>
      <c r="E6" s="4">
        <f>HLOOKUP($B$1,users!$1:$89,79,0)</f>
        <v>32</v>
      </c>
      <c r="G6" s="4" t="str">
        <f>CONCATENATE(users!$A$27," ",users!A34)</f>
        <v>Лунный свет 20</v>
      </c>
      <c r="H6" s="4">
        <f>HLOOKUP($B$1,users!$1:$89,34,0)</f>
        <v>23</v>
      </c>
      <c r="J6" s="4" t="str">
        <f>CONCATENATE(users!$A$56," ",users!A57)</f>
        <v>Рябина 7</v>
      </c>
      <c r="K6" s="4">
        <f>HLOOKUP($B$1,users!$1:$89,57,0)</f>
        <v>20</v>
      </c>
      <c r="M6" s="4" t="str">
        <f>CONCATENATE(users!$A$2," ",users!A3)</f>
        <v>Небесный 9</v>
      </c>
      <c r="N6" s="4">
        <f>HLOOKUP($B$1,users!$1:$89,3,0)</f>
        <v>17</v>
      </c>
      <c r="P6" s="4" t="str">
        <f>CONCATENATE(users!$A$82," ",users!A88)</f>
        <v>Рябинушка 15</v>
      </c>
      <c r="Q6" s="4">
        <f>HLOOKUP($B$1,users!$1:$89,88,0)</f>
        <v>8</v>
      </c>
    </row>
    <row r="7" spans="1:17" ht="15.75" x14ac:dyDescent="0.25">
      <c r="A7" s="4" t="str">
        <f>CONCATENATE(users!$A$36," ",users!A40)</f>
        <v>Боярыня 19</v>
      </c>
      <c r="B7" s="4">
        <f>HLOOKUP($B$1,users!$1:$89,40,0)</f>
        <v>23</v>
      </c>
      <c r="D7" s="4" t="str">
        <f>CONCATENATE(users!$A$73," ",users!A77)</f>
        <v>Караван 7</v>
      </c>
      <c r="E7" s="4">
        <f>HLOOKUP($B$1,users!$1:$89,77,0)</f>
        <v>30</v>
      </c>
      <c r="G7" s="4" t="str">
        <f>CONCATENATE(users!$A$27," ",users!A32)</f>
        <v>Лунный свет 18</v>
      </c>
      <c r="H7" s="4">
        <f>HLOOKUP($B$1,users!$1:$89,32,0)</f>
        <v>16</v>
      </c>
      <c r="J7" s="4" t="str">
        <f>CONCATENATE(users!$A$56," ",users!A62)</f>
        <v>Рябина 21</v>
      </c>
      <c r="K7" s="4">
        <f>HLOOKUP($B$1,users!$1:$89,62,0)</f>
        <v>15</v>
      </c>
      <c r="M7" s="4" t="str">
        <f>CONCATENATE(users!$A$2," ",users!A7)</f>
        <v>Небесный 17</v>
      </c>
      <c r="N7" s="4">
        <f>HLOOKUP($B$1,users!$1:$89,7,0)</f>
        <v>11</v>
      </c>
      <c r="P7" s="4" t="str">
        <f>CONCATENATE(users!$A$82," ",users!A86)</f>
        <v>Рябинушка 10</v>
      </c>
      <c r="Q7" s="4">
        <f>HLOOKUP($B$1,users!$1:$89,86,0)</f>
        <v>7</v>
      </c>
    </row>
    <row r="8" spans="1:17" ht="15.75" x14ac:dyDescent="0.25">
      <c r="A8" s="4" t="str">
        <f>CONCATENATE(users!$A$36," ",users!A38)</f>
        <v>Боярыня 12</v>
      </c>
      <c r="B8" s="4">
        <f>HLOOKUP($B$1,users!$1:$89,38,0)</f>
        <v>22</v>
      </c>
      <c r="D8" s="4" t="str">
        <f>CONCATENATE(users!$A$73," ",users!A76)</f>
        <v>Караван 5</v>
      </c>
      <c r="E8" s="4">
        <f>HLOOKUP($B$1,users!$1:$89,76,0)</f>
        <v>28</v>
      </c>
      <c r="G8" s="4" t="str">
        <f>CONCATENATE(users!$A$27," ",users!A28)</f>
        <v>Лунный свет 3</v>
      </c>
      <c r="H8" s="4">
        <f>HLOOKUP($B$1,users!$1:$89,28,0)</f>
        <v>12</v>
      </c>
      <c r="J8" s="4" t="str">
        <f>CONCATENATE(users!$A$56," ",users!A59)</f>
        <v>Рябина 18</v>
      </c>
      <c r="K8" s="4">
        <f>HLOOKUP($B$1,users!$1:$89,59,0)</f>
        <v>14</v>
      </c>
      <c r="M8" s="4" t="str">
        <f>CONCATENATE(users!$A$2," ",users!A6)</f>
        <v>Небесный 14</v>
      </c>
      <c r="N8" s="4">
        <f>HLOOKUP($B$1,users!$1:$89,6,0)</f>
        <v>11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16</v>
      </c>
      <c r="D9" s="4" t="str">
        <f>CONCATENATE(users!$A$73," ",users!A75)</f>
        <v>Караван 2</v>
      </c>
      <c r="E9" s="4">
        <f>HLOOKUP($B$1,users!$1:$89,75,0)</f>
        <v>18</v>
      </c>
      <c r="G9" s="4" t="str">
        <f>CONCATENATE(users!$A$27," ",users!A29)</f>
        <v>Лунный свет 7</v>
      </c>
      <c r="H9" s="4">
        <f>HLOOKUP($B$1,users!$1:$89,29,0)</f>
        <v>10</v>
      </c>
      <c r="J9" s="4" t="str">
        <f>CONCATENATE(users!$A$56," ",users!A61)</f>
        <v>Рябина 20</v>
      </c>
      <c r="K9" s="4">
        <f>HLOOKUP($B$1,users!$1:$89,61,0)</f>
        <v>6</v>
      </c>
      <c r="M9" s="4" t="str">
        <f>CONCATENATE(users!$A$2," ",users!A9)</f>
        <v>Небесный 30</v>
      </c>
      <c r="N9" s="4">
        <f>HLOOKUP($B$1,users!$1:$89,9,0)</f>
        <v>9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",users!A42)</f>
        <v>Боярыня 21</v>
      </c>
      <c r="B10" s="4">
        <f>HLOOKUP($B$1,users!$1:$89,42,0)</f>
        <v>15</v>
      </c>
      <c r="D10" s="4" t="str">
        <f>CONCATENATE(users!$A$73," ",users!A78)</f>
        <v>Караван 9</v>
      </c>
      <c r="E10" s="4">
        <f>HLOOKUP($B$1,users!$1:$89,78,0)</f>
        <v>2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6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",users!A41)</f>
        <v>Боярыня 20</v>
      </c>
      <c r="B11" s="4">
        <f>HLOOKUP($B$1,users!$1:$89,41,0)</f>
        <v>14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5</v>
      </c>
    </row>
    <row r="13" spans="1:17" ht="15.75" customHeight="1" x14ac:dyDescent="0.25">
      <c r="A13" s="4"/>
      <c r="B13" s="4"/>
    </row>
    <row r="14" spans="1:17" ht="15.75" customHeight="1" x14ac:dyDescent="0.3">
      <c r="A14" s="7" t="s">
        <v>2</v>
      </c>
      <c r="B14" s="7"/>
      <c r="D14" s="7" t="s">
        <v>1</v>
      </c>
      <c r="E14" s="7"/>
      <c r="G14" s="7" t="s">
        <v>6</v>
      </c>
      <c r="H14" s="7"/>
      <c r="J14" s="7" t="s">
        <v>9</v>
      </c>
      <c r="K14" s="7"/>
      <c r="M14" s="7" t="s">
        <v>7</v>
      </c>
      <c r="N14" s="7"/>
      <c r="P14" s="7" t="s">
        <v>3</v>
      </c>
      <c r="Q14" s="7"/>
    </row>
    <row r="15" spans="1:17" ht="15.75" customHeight="1" x14ac:dyDescent="0.25">
      <c r="A15" s="8" t="str">
        <f>CONCATENATE(users!$A$17," ",users!A19)</f>
        <v>Сиреневый туман 14</v>
      </c>
      <c r="B15" s="8">
        <f>HLOOKUP($B$1,users!$1:$89,19,0)</f>
        <v>63</v>
      </c>
      <c r="D15" s="8" t="str">
        <f>CONCATENATE(users!$A$11," ",users!A12)</f>
        <v>Русские сезоны 14</v>
      </c>
      <c r="E15" s="8">
        <f>HLOOKUP($B$1,users!$1:$89,12,0)</f>
        <v>59</v>
      </c>
      <c r="G15" s="8" t="str">
        <f>CONCATENATE(users!$A$47," ",users!A50)</f>
        <v>Посадский 14</v>
      </c>
      <c r="H15" s="8">
        <f>HLOOKUP($B$1,users!$1:$89,50,0)</f>
        <v>97</v>
      </c>
      <c r="J15" s="8" t="str">
        <f>CONCATENATE(users!$A$65," ",users!A69)</f>
        <v>Казачка 19</v>
      </c>
      <c r="K15" s="8">
        <f>HLOOKUP($B$1,users!$1:$89,69,0)</f>
        <v>23</v>
      </c>
      <c r="M15" s="8" t="str">
        <f>CONCATENATE(users!$A$52," ",users!A54)</f>
        <v>Печатный пряник 19</v>
      </c>
      <c r="N15" s="8">
        <f>HLOOKUP($B$1,users!$1:$89,54,0)</f>
        <v>103</v>
      </c>
      <c r="P15" s="8" t="str">
        <f>CONCATENATE(users!$A$23," ",users!A26)</f>
        <v>Лирика 19</v>
      </c>
      <c r="Q15" s="8">
        <f>HLOOKUP($B$1,users!$1:$89,26,0)</f>
        <v>75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36</v>
      </c>
      <c r="D16" s="4" t="str">
        <f>CONCATENATE(users!$A$11," ",users!A15)</f>
        <v>Русские сезоны 18</v>
      </c>
      <c r="E16" s="4">
        <f>HLOOKUP($B$1,users!$1:$89,15,0)</f>
        <v>50</v>
      </c>
      <c r="G16" s="4" t="str">
        <f>CONCATENATE(users!$A$47," ",users!A48)</f>
        <v>Посадский 7</v>
      </c>
      <c r="H16" s="4">
        <f>HLOOKUP($B$1,users!$1:$89,48,0)</f>
        <v>42</v>
      </c>
      <c r="J16" s="4" t="str">
        <f>CONCATENATE(users!$A$65," ",users!A68)</f>
        <v>Казачка 17</v>
      </c>
      <c r="K16" s="4">
        <f>HLOOKUP($B$1,users!$1:$89,68,0)</f>
        <v>9</v>
      </c>
      <c r="M16" s="4" t="str">
        <f>CONCATENATE(users!$A$52," ",users!A53)</f>
        <v>Печатный пряник 18</v>
      </c>
      <c r="N16" s="4">
        <f>HLOOKUP($B$1,users!$1:$89,53,0)</f>
        <v>97</v>
      </c>
      <c r="P16" s="4" t="str">
        <f>CONCATENATE(users!$A$23," ",users!A25)</f>
        <v>Лирика 18</v>
      </c>
      <c r="Q16" s="4">
        <f>HLOOKUP($B$1,users!$1:$89,25,0)</f>
        <v>21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31</v>
      </c>
      <c r="D17" s="4" t="str">
        <f>CONCATENATE(users!$A$11," ",users!A16)</f>
        <v>Русские сезоны 19</v>
      </c>
      <c r="E17" s="4">
        <f>HLOOKUP($B$1,users!$1:$89,16,0)</f>
        <v>46</v>
      </c>
      <c r="G17" s="4" t="str">
        <f>CONCATENATE(users!$A$47," ",users!A51)</f>
        <v>Посадский 18</v>
      </c>
      <c r="H17" s="4">
        <f>HLOOKUP($B$1,users!$1:$89,51,0)</f>
        <v>24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30</v>
      </c>
      <c r="P17" s="4" t="str">
        <f>CONCATENATE(users!$A$23," ",users!A24)</f>
        <v>Лирика 13</v>
      </c>
      <c r="Q17" s="4">
        <f>HLOOKUP($B$1,users!$1:$89,24,0)</f>
        <v>8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19</v>
      </c>
      <c r="D18" s="4" t="str">
        <f>CONCATENATE(users!$A$11," ",users!A13)</f>
        <v>Русские сезоны 16</v>
      </c>
      <c r="E18" s="4">
        <f>HLOOKUP($B$1,users!$1:$89,13,0)</f>
        <v>40</v>
      </c>
      <c r="G18" s="4" t="str">
        <f>CONCATENATE(users!$A$47," ",users!A49)</f>
        <v>Посадский 10</v>
      </c>
      <c r="H18" s="4">
        <f>HLOOKUP($B$1,users!$1:$89,49,0)</f>
        <v>21</v>
      </c>
      <c r="J18" s="4" t="str">
        <f>CONCATENATE(users!$A$65," ",users!A67)</f>
        <v>Казачка 16</v>
      </c>
      <c r="K18" s="4">
        <f>HLOOKUP($B$1,users!$1:$89,67,0)</f>
        <v>6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15</v>
      </c>
      <c r="D19" s="4" t="str">
        <f>CONCATENATE(users!$A$11," ",users!A14)</f>
        <v>Русские сезоны 17</v>
      </c>
      <c r="E19" s="4">
        <f>HLOOKUP($B$1,users!$1:$89,14,0)</f>
        <v>36</v>
      </c>
    </row>
    <row r="20" spans="1:17" ht="15.75" customHeight="1" x14ac:dyDescent="0.25">
      <c r="A20" s="4"/>
      <c r="B20" s="4"/>
    </row>
    <row r="21" spans="1:17" ht="15.75" customHeight="1" x14ac:dyDescent="0.3">
      <c r="A21" s="7" t="s">
        <v>10</v>
      </c>
      <c r="B21" s="7"/>
    </row>
    <row r="22" spans="1:17" ht="15.75" customHeight="1" x14ac:dyDescent="0.25">
      <c r="A22" s="8" t="str">
        <f>CONCATENATE(users!$A$70," ",users!A72)</f>
        <v>Летние фантазии 18</v>
      </c>
      <c r="B22" s="8">
        <f>HLOOKUP($B$1,users!$1:$89,72,0)</f>
        <v>36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21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A3:B12">
    <sortCondition descending="1" ref="B3:B12"/>
  </sortState>
  <mergeCells count="13">
    <mergeCell ref="P14:Q14"/>
    <mergeCell ref="A21:B21"/>
    <mergeCell ref="A14:B14"/>
    <mergeCell ref="D14:E14"/>
    <mergeCell ref="G14:H14"/>
    <mergeCell ref="J14:K14"/>
    <mergeCell ref="M14:N14"/>
    <mergeCell ref="A2:B2"/>
    <mergeCell ref="D2:E2"/>
    <mergeCell ref="G2:H2"/>
    <mergeCell ref="J2:K2"/>
    <mergeCell ref="M2:N2"/>
    <mergeCell ref="P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2018-04-10T16:26:57Z</dcterms:modified>
</cp:coreProperties>
</file>